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tabRatio="815" activeTab="0"/>
  </bookViews>
  <sheets>
    <sheet name="IST" sheetId="1" r:id="rId1"/>
    <sheet name="P`LAN 1" sheetId="2" r:id="rId2"/>
    <sheet name="VERGLEICH" sheetId="3" r:id="rId3"/>
  </sheets>
  <externalReferences>
    <externalReference r:id="rId6"/>
  </externalReferences>
  <definedNames>
    <definedName name="anscount" hidden="1">10</definedName>
    <definedName name="d">#REF!</definedName>
    <definedName name="Eiweiß">#REF!</definedName>
    <definedName name="Fett">#REF!</definedName>
    <definedName name="Futtertage">#REF!</definedName>
    <definedName name="LG">#REF!</definedName>
    <definedName name="limcount" hidden="1">7</definedName>
    <definedName name="Milchleistung">#REF!</definedName>
    <definedName name="NEL_Erh_d">#REF!</definedName>
    <definedName name="NEL_Erh_ges">#REF!</definedName>
    <definedName name="NEL_gesamt">#REF!</definedName>
    <definedName name="NEL_Lei_ges">#REF!</definedName>
    <definedName name="NEL_Lei_kg">#REF!</definedName>
    <definedName name="NEL_min">#REF!</definedName>
    <definedName name="NEL_Trä">#REF!</definedName>
    <definedName name="sencount" hidden="1">41</definedName>
    <definedName name="Sommer">#REF!</definedName>
    <definedName name="sotm">#REF!</definedName>
    <definedName name="Tage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Leopold Kirner</author>
  </authors>
  <commentList>
    <comment ref="E6" authorId="0">
      <text>
        <r>
          <rPr>
            <b/>
            <sz val="9"/>
            <rFont val="Segoe UI"/>
            <family val="2"/>
          </rPr>
          <t>Leopold Kirner:</t>
        </r>
        <r>
          <rPr>
            <sz val="9"/>
            <rFont val="Segoe UI"/>
            <family val="2"/>
          </rPr>
          <t xml:space="preserve">
als Platzhalter für einen späteren Betriebsplan mit zusätzlicher Pacht.</t>
        </r>
      </text>
    </comment>
    <comment ref="G29" authorId="0">
      <text>
        <r>
          <rPr>
            <b/>
            <sz val="9"/>
            <rFont val="Segoe UI"/>
            <family val="2"/>
          </rPr>
          <t>Leopold Kirner:</t>
        </r>
        <r>
          <rPr>
            <sz val="9"/>
            <rFont val="Segoe UI"/>
            <family val="2"/>
          </rPr>
          <t xml:space="preserve">
Berechnung der AZ siehe ganz unten.</t>
        </r>
      </text>
    </comment>
  </commentList>
</comments>
</file>

<file path=xl/comments2.xml><?xml version="1.0" encoding="utf-8"?>
<comments xmlns="http://schemas.openxmlformats.org/spreadsheetml/2006/main">
  <authors>
    <author>Leopold Kirner</author>
  </authors>
  <commentList>
    <comment ref="E6" authorId="0">
      <text>
        <r>
          <rPr>
            <b/>
            <sz val="9"/>
            <rFont val="Segoe UI"/>
            <family val="2"/>
          </rPr>
          <t>Leopold Kirner:</t>
        </r>
        <r>
          <rPr>
            <sz val="9"/>
            <rFont val="Segoe UI"/>
            <family val="2"/>
          </rPr>
          <t xml:space="preserve">
als Platzhalter für einen späteren Betriebsplan mit zusätzlicher Pacht.</t>
        </r>
      </text>
    </comment>
    <comment ref="G29" authorId="0">
      <text>
        <r>
          <rPr>
            <b/>
            <sz val="9"/>
            <rFont val="Segoe UI"/>
            <family val="2"/>
          </rPr>
          <t>Leopold Kirner:</t>
        </r>
        <r>
          <rPr>
            <sz val="9"/>
            <rFont val="Segoe UI"/>
            <family val="2"/>
          </rPr>
          <t xml:space="preserve">
Berechnung der AZ siehe ganz unten.</t>
        </r>
      </text>
    </comment>
  </commentList>
</comments>
</file>

<file path=xl/sharedStrings.xml><?xml version="1.0" encoding="utf-8"?>
<sst xmlns="http://schemas.openxmlformats.org/spreadsheetml/2006/main" count="506" uniqueCount="208">
  <si>
    <t>Eigenkapital</t>
  </si>
  <si>
    <t>Summe</t>
  </si>
  <si>
    <t>Bezeichnung</t>
  </si>
  <si>
    <t>Einheit</t>
  </si>
  <si>
    <t>Öffentliche Gelder</t>
  </si>
  <si>
    <t>ha</t>
  </si>
  <si>
    <t>€/ha</t>
  </si>
  <si>
    <t>EP</t>
  </si>
  <si>
    <t>AKh</t>
  </si>
  <si>
    <t>Gesamt</t>
  </si>
  <si>
    <t>Euro</t>
  </si>
  <si>
    <t>%</t>
  </si>
  <si>
    <t>Aufwandsgleiche Fixkosten</t>
  </si>
  <si>
    <t>€/AKh</t>
  </si>
  <si>
    <t>+ Öffentliche Gelder</t>
  </si>
  <si>
    <t>Gesamt-DB</t>
  </si>
  <si>
    <t>Einkünfte aus LuF</t>
  </si>
  <si>
    <t>+ Sozialtransfers</t>
  </si>
  <si>
    <t>- Privatverbrauch</t>
  </si>
  <si>
    <t>+ Forstwirtschaft</t>
  </si>
  <si>
    <t>+ DB …</t>
  </si>
  <si>
    <t>Hektarsatz</t>
  </si>
  <si>
    <t>Eckdaten der Kalkulation</t>
  </si>
  <si>
    <t>Arbeits-zeit max.</t>
  </si>
  <si>
    <t>ja/nein</t>
  </si>
  <si>
    <t>Eckdaten des Betriebs</t>
  </si>
  <si>
    <t>Kalk.-zinssatz</t>
  </si>
  <si>
    <t>Kalk. U.-lohn</t>
  </si>
  <si>
    <t>Kalk. Pacht-kosten</t>
  </si>
  <si>
    <t>Werte bzw. Ansätze</t>
  </si>
  <si>
    <t>Biobetrieb</t>
  </si>
  <si>
    <t>Ertrag in t/ha</t>
  </si>
  <si>
    <t>Produktionsverfahren</t>
  </si>
  <si>
    <t>Direkt-zahlung</t>
  </si>
  <si>
    <t>Bioprämie</t>
  </si>
  <si>
    <t>UBB</t>
  </si>
  <si>
    <t>Prämie in €/ha</t>
  </si>
  <si>
    <t>Föderfähige Fläche</t>
  </si>
  <si>
    <t>Instand-haltung Gebäude</t>
  </si>
  <si>
    <t xml:space="preserve">Abschrei-bung Gebäude </t>
  </si>
  <si>
    <t>Abschrei-bung Maschinen</t>
  </si>
  <si>
    <t>Sachver-sicherungen</t>
  </si>
  <si>
    <t>Betriebs-steuern, Abgaben</t>
  </si>
  <si>
    <t>Schuld-zinsen</t>
  </si>
  <si>
    <t>Betriebs-anteil PKW</t>
  </si>
  <si>
    <t>Allgem. Wirtschafts-kosten</t>
  </si>
  <si>
    <t>Aufwandsgl. Fixkosten in €</t>
  </si>
  <si>
    <t>€/Betrieb</t>
  </si>
  <si>
    <t>Beträge in €</t>
  </si>
  <si>
    <t>Unternehmerhaushalt</t>
  </si>
  <si>
    <t>Außerbetr. Einkünfte</t>
  </si>
  <si>
    <t>Sozial-transfers</t>
  </si>
  <si>
    <t>Privat-verbrauch</t>
  </si>
  <si>
    <t>Deckungsbeitrag der Produktionsverfahren</t>
  </si>
  <si>
    <t>Betrieb</t>
  </si>
  <si>
    <t xml:space="preserve">Arbeitskraftstunden </t>
  </si>
  <si>
    <t xml:space="preserve">Deckungsbeitrag in € </t>
  </si>
  <si>
    <t>KALKULATION - ERGEBNISSE</t>
  </si>
  <si>
    <t>Öffentliche Gelder in €</t>
  </si>
  <si>
    <t>berechnet</t>
  </si>
  <si>
    <t>Einkommensberechnung</t>
  </si>
  <si>
    <t>- Aufwandsgl. Fixkosten</t>
  </si>
  <si>
    <t>Arbeitszeit Produktion in AKh</t>
  </si>
  <si>
    <t>= Einkünfte aus LuF</t>
  </si>
  <si>
    <t>/ Arbeitszeit gesamt in AKh</t>
  </si>
  <si>
    <t>= Einkünfte aus LuF je AKh</t>
  </si>
  <si>
    <t>- Kalk. Arbeitskosten</t>
  </si>
  <si>
    <t>- Kalk. Eigenkapitalzinsen</t>
  </si>
  <si>
    <t>- Kalk. Pachtkosten</t>
  </si>
  <si>
    <t>= Kalk. Betriebsergebnis</t>
  </si>
  <si>
    <t>Rentabilitätskoeffizient</t>
  </si>
  <si>
    <t>Kalk. Betriebsergebnis</t>
  </si>
  <si>
    <t>+ Außerbetr. Einkünfte</t>
  </si>
  <si>
    <t>- SVB</t>
  </si>
  <si>
    <t>= ELuF abzüglich SVB</t>
  </si>
  <si>
    <t>Einkünfte aus LuF (ELuF)</t>
  </si>
  <si>
    <t>= Überdeckung Verbtrauch</t>
  </si>
  <si>
    <t>Überdeckung Verbrauch</t>
  </si>
  <si>
    <t>+ Schuldzinsen</t>
  </si>
  <si>
    <t>+ Abschreibung Gebäude</t>
  </si>
  <si>
    <t>+ Abschreibung Maschinen</t>
  </si>
  <si>
    <t>Kapitaldienstgrenze (KDG)</t>
  </si>
  <si>
    <t>= Langfristige KDG</t>
  </si>
  <si>
    <t>= Mittelfristige KDG</t>
  </si>
  <si>
    <t>= Kurzfristige KDG</t>
  </si>
  <si>
    <t>Einkünfte LuF</t>
  </si>
  <si>
    <t>+ Abschreibungen</t>
  </si>
  <si>
    <t>= Cash-Flow Betrieb</t>
  </si>
  <si>
    <t>Cash-Flow</t>
  </si>
  <si>
    <t>= Verfügbar. Haushaltseink.</t>
  </si>
  <si>
    <t>Zuschlag Arbeitszeit (40%)</t>
  </si>
  <si>
    <t xml:space="preserve"> </t>
  </si>
  <si>
    <t>Nutzungs-dauer in Jahre</t>
  </si>
  <si>
    <t>Finanzierung Eigenkapital</t>
  </si>
  <si>
    <t>Finanzierung Fremdkapital</t>
  </si>
  <si>
    <t>Annuität</t>
  </si>
  <si>
    <t>Fremdkapital</t>
  </si>
  <si>
    <t>dav. Ab-schreibung</t>
  </si>
  <si>
    <t>dav. Zinskosten</t>
  </si>
  <si>
    <t>Versicherung</t>
  </si>
  <si>
    <t>Instand-haltung (% vom AW)</t>
  </si>
  <si>
    <t>Anschaf-fungswert (AW) in €</t>
  </si>
  <si>
    <t>Versicherung (% vom AW)</t>
  </si>
  <si>
    <t>Instandhaltung</t>
  </si>
  <si>
    <t>Instand-haltung bzw. Versicherung</t>
  </si>
  <si>
    <t>- Abschreibung Investition</t>
  </si>
  <si>
    <t>- Schuldzinsen</t>
  </si>
  <si>
    <t>- Instandhaltung Investition</t>
  </si>
  <si>
    <t>- Versicherung Investition</t>
  </si>
  <si>
    <t>IST</t>
  </si>
  <si>
    <t>PLAN II</t>
  </si>
  <si>
    <t>PLAN I</t>
  </si>
  <si>
    <t>VERGLEICH DER BETRIEBSPLÄNE</t>
  </si>
  <si>
    <t>Kostenzunahme</t>
  </si>
  <si>
    <t>Leistungszunahme</t>
  </si>
  <si>
    <t>Leistungsminderung</t>
  </si>
  <si>
    <t>Kostenminderung</t>
  </si>
  <si>
    <t>Änderung des kalk. Betriebsergebnisses in €/Betrieb</t>
  </si>
  <si>
    <t>Differenzrechnung: Plan 1 zu IST</t>
  </si>
  <si>
    <t>Änderung des Einkommens</t>
  </si>
  <si>
    <t>Weitere Kennzahlen</t>
  </si>
  <si>
    <t>Arbeitszeit</t>
  </si>
  <si>
    <t>Investitionssumme</t>
  </si>
  <si>
    <t>dav. Pacht-land neu</t>
  </si>
  <si>
    <t>Pachtpreis bisher</t>
  </si>
  <si>
    <t>Pachtpreis neu</t>
  </si>
  <si>
    <t>PLAN III</t>
  </si>
  <si>
    <t>Fallstudie MILCHVIEHBETRIEB - Ist-Situation</t>
  </si>
  <si>
    <t>Grünland gesamt</t>
  </si>
  <si>
    <t>dav. Eigen-besitz</t>
  </si>
  <si>
    <t>Wald</t>
  </si>
  <si>
    <t>Einheits-wert SVB</t>
  </si>
  <si>
    <t>Grünland Silage</t>
  </si>
  <si>
    <t>Grünland Heu</t>
  </si>
  <si>
    <t>Grünland Weide</t>
  </si>
  <si>
    <t>Milchkuh</t>
  </si>
  <si>
    <t>St. und Jahr</t>
  </si>
  <si>
    <t>fertiges Tier</t>
  </si>
  <si>
    <t>Arbeitskraftstunden je Einheit</t>
  </si>
  <si>
    <t>Anteil an der Fläche in %</t>
  </si>
  <si>
    <t>Produzierte Mich je Kuh</t>
  </si>
  <si>
    <t>Umfang</t>
  </si>
  <si>
    <t>Deckungsbeitrag in €/Einheit</t>
  </si>
  <si>
    <t>DB Milchviehhaltung</t>
  </si>
  <si>
    <t>Forst-wirtschaft</t>
  </si>
  <si>
    <t>Fläche</t>
  </si>
  <si>
    <t>Prämien-berechnung</t>
  </si>
  <si>
    <t>Fläche Betrieb</t>
  </si>
  <si>
    <t>Prämie</t>
  </si>
  <si>
    <t>0 bis 10 ha</t>
  </si>
  <si>
    <t>2,10 € * EP + 65 €</t>
  </si>
  <si>
    <t>&gt; 10 bis 30 ha</t>
  </si>
  <si>
    <t>0,38 € * EP + 50 €</t>
  </si>
  <si>
    <t>&gt; 30 bis 40 ha</t>
  </si>
  <si>
    <t>0,30 € * EP + 35 €</t>
  </si>
  <si>
    <t>&gt; 40 bis 50 ha</t>
  </si>
  <si>
    <t>0,24 € * EP + 25 €</t>
  </si>
  <si>
    <t>&gt; 50 bis 60 ha</t>
  </si>
  <si>
    <t>0,20 € * EP + 20 €</t>
  </si>
  <si>
    <t>&gt; 60 bis 70 ha</t>
  </si>
  <si>
    <t>0,16 € * EP + 16 €</t>
  </si>
  <si>
    <t xml:space="preserve">Summe </t>
  </si>
  <si>
    <t>AZ</t>
  </si>
  <si>
    <t>Pacht-kosten</t>
  </si>
  <si>
    <t>Weibliche Aufzucht</t>
  </si>
  <si>
    <t>MJ NEL Bilanz</t>
  </si>
  <si>
    <t>AKh je Einheit</t>
  </si>
  <si>
    <t>…</t>
  </si>
  <si>
    <t>Silage-verzicht</t>
  </si>
  <si>
    <t>Lieferung/Bedarf MJ NEL</t>
  </si>
  <si>
    <t>dav. Pacht-land bisher</t>
  </si>
  <si>
    <t>Investition Stallneubau und Melkroboter</t>
  </si>
  <si>
    <t>Wartung, Reparatur in €/Jahr</t>
  </si>
  <si>
    <t>Kalkulations-zinssatz</t>
  </si>
  <si>
    <t>Reparatur, Wartung</t>
  </si>
  <si>
    <t>Kosten Investition Stallneubau in €/Jahr</t>
  </si>
  <si>
    <t>KostenInvestition Technik in €/Jahr</t>
  </si>
  <si>
    <t>Zuschlag Arbeitszeit (30%)</t>
  </si>
  <si>
    <t>Nat. Er-schwernis</t>
  </si>
  <si>
    <t>Milchviehbetrieb mit weiblicher Nachzucht</t>
  </si>
  <si>
    <t>Eigenkapital (geschätzt)</t>
  </si>
  <si>
    <t>Berechnungsgrundlagen für kalkulatorische Kosten</t>
  </si>
  <si>
    <t>Link zum SVS-Rechner: https://www.svs.at/cdscontent/?contentid=10007.816590&amp;portal=svsportal&amp;viewmode=content</t>
  </si>
  <si>
    <t>MJ NEL Lieferung/Bedarf je Einheit</t>
  </si>
  <si>
    <t>Prämie pro Hektar * förderfähige Fläche (siehe weiter oben)</t>
  </si>
  <si>
    <t>Milchvieh-haltung</t>
  </si>
  <si>
    <t xml:space="preserve">+ DB … </t>
  </si>
  <si>
    <r>
      <t xml:space="preserve">- Abschreibung Investition </t>
    </r>
    <r>
      <rPr>
        <vertAlign val="superscript"/>
        <sz val="11"/>
        <color indexed="8"/>
        <rFont val="Calibri"/>
        <family val="2"/>
      </rPr>
      <t>1</t>
    </r>
  </si>
  <si>
    <r>
      <t xml:space="preserve">- Schuldzinsen </t>
    </r>
    <r>
      <rPr>
        <vertAlign val="superscript"/>
        <sz val="11"/>
        <color indexed="8"/>
        <rFont val="Calibri"/>
        <family val="2"/>
      </rPr>
      <t>1</t>
    </r>
  </si>
  <si>
    <r>
      <t xml:space="preserve">- Instandhaltung Investition </t>
    </r>
    <r>
      <rPr>
        <vertAlign val="superscript"/>
        <sz val="11"/>
        <color indexed="8"/>
        <rFont val="Calibri"/>
        <family val="2"/>
      </rPr>
      <t>1</t>
    </r>
  </si>
  <si>
    <r>
      <t xml:space="preserve">- Versicherung Investition </t>
    </r>
    <r>
      <rPr>
        <vertAlign val="superscript"/>
        <sz val="11"/>
        <color indexed="8"/>
        <rFont val="Calibri"/>
        <family val="2"/>
      </rPr>
      <t>1</t>
    </r>
  </si>
  <si>
    <r>
      <rPr>
        <i/>
        <vertAlign val="superscript"/>
        <sz val="10"/>
        <rFont val="Calibri"/>
        <family val="2"/>
      </rPr>
      <t>1</t>
    </r>
    <r>
      <rPr>
        <i/>
        <sz val="10"/>
        <rFont val="Calibri"/>
        <family val="2"/>
      </rPr>
      <t xml:space="preserve"> Erst relevant für den künftigen Betriebsplan (wenn investiert wird); bleibt in der Ist-Situation leer.</t>
    </r>
  </si>
  <si>
    <t>Es sind nur die entsprechenden Hektare bei den späteren Betriebsplänen anzupassen (Spalte D, gelb markiert). Sonst alles gleich belassen.</t>
  </si>
  <si>
    <t>Diese Tabelle noch belassen</t>
  </si>
  <si>
    <t>Berechnung der Ausgleichszulage für benachteiligte Gebiete</t>
  </si>
  <si>
    <t>nein</t>
  </si>
  <si>
    <t>EHW gesamt</t>
  </si>
  <si>
    <t>DZ</t>
  </si>
  <si>
    <t>EHW Fläche</t>
  </si>
  <si>
    <t>SVS</t>
  </si>
  <si>
    <t>= (290€/ha * 34,7 ha) * 33%</t>
  </si>
  <si>
    <t>- SVS</t>
  </si>
  <si>
    <t>= ELuF abzüglich SVS</t>
  </si>
  <si>
    <t>Fallstudie MILCHVIEHBETRIEB - Plan 1</t>
  </si>
  <si>
    <t>Milchviehbetrieb mit weiblicher Nachzucht, Aufstockung auf 60 Kühe mit Melkroboter (AMS), Zupacht von Grünland, Neuabau des Stalles. Höhere Milchleistung, bessere Grundfutterqualität</t>
  </si>
  <si>
    <t>Stall</t>
  </si>
  <si>
    <t>Melktechnik, AMS</t>
  </si>
  <si>
    <t>= Überdeckung Verbrauch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</si>
</sst>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&quot; &quot;"/>
    <numFmt numFmtId="165" formatCode="_-* #,##0_-;\-* #,##0_-;_-* &quot;-&quot;??_-;_-@_-"/>
    <numFmt numFmtId="166" formatCode="_-* #,##0.0_-;\-* #,##0.0_-;_-* &quot;-&quot;??_-;_-@_-"/>
    <numFmt numFmtId="167" formatCode="0.0%"/>
    <numFmt numFmtId="168" formatCode="#,##0.0&quot;  &quot;"/>
    <numFmt numFmtId="169" formatCode="#,##0.0"/>
    <numFmt numFmtId="170" formatCode="#,##0&quot;  &quot;"/>
    <numFmt numFmtId="171" formatCode="0.0000"/>
    <numFmt numFmtId="172" formatCode="_-[$€]\ * #,##0.00_-;\-[$€]\ * #,##0.00_-;_-[$€]\ * &quot;-&quot;??_-;_-@_-"/>
    <numFmt numFmtId="173" formatCode="_-* #,##0.000_-;\-* #,##0.000_-;_-* &quot;-&quot;??_-;_-@_-"/>
    <numFmt numFmtId="174" formatCode="#,##0_ ;\-#,##0\ "/>
    <numFmt numFmtId="175" formatCode="#,##0\ &quot;ha&quot;"/>
    <numFmt numFmtId="176" formatCode="_-* #,##0.00000_-;\-* #,##0.00000_-;_-* &quot;-&quot;??_-;_-@_-"/>
    <numFmt numFmtId="177" formatCode="#,##0.0;[Red]\-#,##0.0"/>
    <numFmt numFmtId="178" formatCode="0.0000%"/>
    <numFmt numFmtId="179" formatCode="_-* #,##0.0000000_-;\-* #,##0.0000000_-;_-* &quot;-&quot;?_-;_-@_-"/>
    <numFmt numFmtId="180" formatCode="_-* #,##0.0_-;\-* #,##0.0_-;_-* &quot;-&quot;?_-;_-@_-"/>
    <numFmt numFmtId="181" formatCode="0.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vertAlign val="superscript"/>
      <sz val="11"/>
      <color indexed="8"/>
      <name val="Calibri"/>
      <family val="2"/>
    </font>
    <font>
      <i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0"/>
      <color indexed="18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24"/>
      <color indexed="62"/>
      <name val="Calibri"/>
      <family val="2"/>
    </font>
    <font>
      <b/>
      <sz val="20"/>
      <color indexed="62"/>
      <name val="Calibri"/>
      <family val="2"/>
    </font>
    <font>
      <sz val="10"/>
      <color indexed="60"/>
      <name val="Calibri"/>
      <family val="2"/>
    </font>
    <font>
      <i/>
      <sz val="11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8"/>
      <color theme="6" tint="-0.4999699890613556"/>
      <name val="Calibri"/>
      <family val="2"/>
    </font>
    <font>
      <sz val="18"/>
      <color theme="6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24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10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82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55" applyFont="1" applyBorder="1">
      <alignment/>
      <protection/>
    </xf>
    <xf numFmtId="0" fontId="25" fillId="0" borderId="0" xfId="55" applyFont="1" applyBorder="1" applyAlignment="1">
      <alignment horizontal="center"/>
      <protection/>
    </xf>
    <xf numFmtId="0" fontId="27" fillId="0" borderId="0" xfId="55" applyFont="1" applyBorder="1">
      <alignment/>
      <protection/>
    </xf>
    <xf numFmtId="0" fontId="25" fillId="33" borderId="0" xfId="55" applyFont="1" applyFill="1" applyBorder="1">
      <alignment/>
      <protection/>
    </xf>
    <xf numFmtId="0" fontId="25" fillId="33" borderId="0" xfId="55" applyFont="1" applyFill="1" applyBorder="1" applyAlignment="1">
      <alignment horizontal="center"/>
      <protection/>
    </xf>
    <xf numFmtId="0" fontId="28" fillId="0" borderId="0" xfId="55" applyFont="1" applyBorder="1">
      <alignment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0" fontId="25" fillId="0" borderId="0" xfId="55" applyFont="1" applyFill="1" applyBorder="1">
      <alignment/>
      <protection/>
    </xf>
    <xf numFmtId="0" fontId="27" fillId="0" borderId="10" xfId="55" applyFont="1" applyFill="1" applyBorder="1" applyAlignment="1">
      <alignment/>
      <protection/>
    </xf>
    <xf numFmtId="0" fontId="27" fillId="34" borderId="11" xfId="55" applyFont="1" applyFill="1" applyBorder="1">
      <alignment/>
      <protection/>
    </xf>
    <xf numFmtId="0" fontId="25" fillId="34" borderId="0" xfId="55" applyFont="1" applyFill="1" applyBorder="1">
      <alignment/>
      <protection/>
    </xf>
    <xf numFmtId="0" fontId="27" fillId="34" borderId="12" xfId="55" applyFont="1" applyFill="1" applyBorder="1">
      <alignment/>
      <protection/>
    </xf>
    <xf numFmtId="0" fontId="27" fillId="34" borderId="13" xfId="55" applyFont="1" applyFill="1" applyBorder="1">
      <alignment/>
      <protection/>
    </xf>
    <xf numFmtId="0" fontId="27" fillId="0" borderId="10" xfId="55" applyFont="1" applyFill="1" applyBorder="1">
      <alignment/>
      <protection/>
    </xf>
    <xf numFmtId="165" fontId="25" fillId="0" borderId="0" xfId="48" applyNumberFormat="1" applyFont="1" applyBorder="1" applyAlignment="1">
      <alignment/>
    </xf>
    <xf numFmtId="165" fontId="25" fillId="0" borderId="0" xfId="55" applyNumberFormat="1" applyFont="1" applyBorder="1">
      <alignment/>
      <protection/>
    </xf>
    <xf numFmtId="0" fontId="29" fillId="0" borderId="0" xfId="55" applyFont="1" applyFill="1" applyBorder="1">
      <alignment/>
      <protection/>
    </xf>
    <xf numFmtId="0" fontId="27" fillId="0" borderId="0" xfId="55" applyFont="1" applyFill="1" applyBorder="1">
      <alignment/>
      <protection/>
    </xf>
    <xf numFmtId="49" fontId="8" fillId="0" borderId="12" xfId="55" applyNumberFormat="1" applyFont="1" applyFill="1" applyBorder="1" applyAlignment="1">
      <alignment horizontal="left" wrapText="1"/>
      <protection/>
    </xf>
    <xf numFmtId="3" fontId="8" fillId="0" borderId="12" xfId="55" applyNumberFormat="1" applyFont="1" applyFill="1" applyBorder="1" applyAlignment="1">
      <alignment horizontal="right" wrapText="1"/>
      <protection/>
    </xf>
    <xf numFmtId="49" fontId="8" fillId="0" borderId="13" xfId="55" applyNumberFormat="1" applyFont="1" applyFill="1" applyBorder="1" applyAlignment="1">
      <alignment horizontal="left" wrapText="1"/>
      <protection/>
    </xf>
    <xf numFmtId="3" fontId="8" fillId="0" borderId="13" xfId="55" applyNumberFormat="1" applyFont="1" applyFill="1" applyBorder="1" applyAlignment="1">
      <alignment horizontal="right" wrapText="1"/>
      <protection/>
    </xf>
    <xf numFmtId="0" fontId="25" fillId="0" borderId="0" xfId="55" applyFont="1" applyFill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4" xfId="55" applyFont="1" applyFill="1" applyBorder="1">
      <alignment/>
      <protection/>
    </xf>
    <xf numFmtId="0" fontId="27" fillId="0" borderId="14" xfId="55" applyFont="1" applyFill="1" applyBorder="1" applyAlignment="1">
      <alignment horizontal="center" vertical="center"/>
      <protection/>
    </xf>
    <xf numFmtId="0" fontId="27" fillId="0" borderId="15" xfId="55" applyFont="1" applyFill="1" applyBorder="1">
      <alignment/>
      <protection/>
    </xf>
    <xf numFmtId="0" fontId="29" fillId="0" borderId="10" xfId="55" applyFont="1" applyFill="1" applyBorder="1">
      <alignment/>
      <protection/>
    </xf>
    <xf numFmtId="0" fontId="29" fillId="0" borderId="10" xfId="55" applyFont="1" applyFill="1" applyBorder="1" applyAlignment="1">
      <alignment horizontal="center"/>
      <protection/>
    </xf>
    <xf numFmtId="0" fontId="28" fillId="0" borderId="0" xfId="55" applyFont="1" applyFill="1" applyBorder="1">
      <alignment/>
      <protection/>
    </xf>
    <xf numFmtId="0" fontId="27" fillId="0" borderId="16" xfId="55" applyFont="1" applyFill="1" applyBorder="1">
      <alignment/>
      <protection/>
    </xf>
    <xf numFmtId="0" fontId="27" fillId="0" borderId="13" xfId="55" applyFont="1" applyFill="1" applyBorder="1">
      <alignment/>
      <protection/>
    </xf>
    <xf numFmtId="0" fontId="27" fillId="0" borderId="15" xfId="55" applyFont="1" applyFill="1" applyBorder="1" applyAlignment="1">
      <alignment vertical="center" wrapText="1"/>
      <protection/>
    </xf>
    <xf numFmtId="0" fontId="13" fillId="0" borderId="10" xfId="55" applyFont="1" applyFill="1" applyBorder="1" applyAlignment="1">
      <alignment horizontal="center" vertical="top" wrapText="1"/>
      <protection/>
    </xf>
    <xf numFmtId="0" fontId="28" fillId="0" borderId="0" xfId="55" applyFont="1" applyFill="1" applyBorder="1" applyAlignment="1">
      <alignment horizontal="center"/>
      <protection/>
    </xf>
    <xf numFmtId="3" fontId="29" fillId="0" borderId="0" xfId="55" applyNumberFormat="1" applyFont="1" applyFill="1" applyBorder="1" applyAlignment="1">
      <alignment horizontal="right" wrapText="1"/>
      <protection/>
    </xf>
    <xf numFmtId="0" fontId="29" fillId="0" borderId="0" xfId="55" applyFont="1" applyFill="1" applyBorder="1" applyAlignment="1">
      <alignment horizontal="left" wrapText="1"/>
      <protection/>
    </xf>
    <xf numFmtId="3" fontId="8" fillId="0" borderId="15" xfId="55" applyNumberFormat="1" applyFont="1" applyFill="1" applyBorder="1" applyAlignment="1">
      <alignment horizontal="right" wrapText="1"/>
      <protection/>
    </xf>
    <xf numFmtId="3" fontId="27" fillId="0" borderId="15" xfId="48" applyNumberFormat="1" applyFont="1" applyFill="1" applyBorder="1" applyAlignment="1">
      <alignment horizontal="center" vertical="center"/>
    </xf>
    <xf numFmtId="167" fontId="27" fillId="0" borderId="15" xfId="48" applyNumberFormat="1" applyFont="1" applyFill="1" applyBorder="1" applyAlignment="1">
      <alignment horizontal="center" vertical="center"/>
    </xf>
    <xf numFmtId="0" fontId="29" fillId="0" borderId="0" xfId="55" applyFont="1" applyBorder="1">
      <alignment/>
      <protection/>
    </xf>
    <xf numFmtId="166" fontId="27" fillId="0" borderId="14" xfId="48" applyNumberFormat="1" applyFont="1" applyFill="1" applyBorder="1" applyAlignment="1">
      <alignment horizontal="right"/>
    </xf>
    <xf numFmtId="166" fontId="27" fillId="0" borderId="15" xfId="48" applyNumberFormat="1" applyFont="1" applyFill="1" applyBorder="1" applyAlignment="1">
      <alignment horizontal="right"/>
    </xf>
    <xf numFmtId="165" fontId="27" fillId="0" borderId="14" xfId="48" applyNumberFormat="1" applyFont="1" applyFill="1" applyBorder="1" applyAlignment="1">
      <alignment horizontal="right"/>
    </xf>
    <xf numFmtId="165" fontId="27" fillId="0" borderId="15" xfId="48" applyNumberFormat="1" applyFont="1" applyFill="1" applyBorder="1" applyAlignment="1">
      <alignment horizontal="right"/>
    </xf>
    <xf numFmtId="165" fontId="29" fillId="0" borderId="10" xfId="48" applyNumberFormat="1" applyFont="1" applyFill="1" applyBorder="1" applyAlignment="1">
      <alignment horizontal="right"/>
    </xf>
    <xf numFmtId="175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9" fontId="27" fillId="0" borderId="15" xfId="48" applyNumberFormat="1" applyFont="1" applyFill="1" applyBorder="1" applyAlignment="1">
      <alignment horizontal="right"/>
    </xf>
    <xf numFmtId="0" fontId="29" fillId="0" borderId="15" xfId="55" applyFont="1" applyFill="1" applyBorder="1">
      <alignment/>
      <protection/>
    </xf>
    <xf numFmtId="0" fontId="29" fillId="0" borderId="10" xfId="55" applyFont="1" applyBorder="1" applyAlignment="1">
      <alignment horizontal="center" vertical="center" wrapText="1"/>
      <protection/>
    </xf>
    <xf numFmtId="43" fontId="27" fillId="0" borderId="14" xfId="48" applyNumberFormat="1" applyFont="1" applyFill="1" applyBorder="1" applyAlignment="1">
      <alignment horizontal="right"/>
    </xf>
    <xf numFmtId="165" fontId="27" fillId="0" borderId="16" xfId="48" applyNumberFormat="1" applyFont="1" applyFill="1" applyBorder="1" applyAlignment="1">
      <alignment horizontal="right"/>
    </xf>
    <xf numFmtId="165" fontId="27" fillId="0" borderId="16" xfId="48" applyNumberFormat="1" applyFont="1" applyBorder="1" applyAlignment="1">
      <alignment horizontal="right"/>
    </xf>
    <xf numFmtId="0" fontId="27" fillId="0" borderId="0" xfId="55" applyFont="1" applyBorder="1" applyAlignment="1">
      <alignment vertical="center" wrapText="1"/>
      <protection/>
    </xf>
    <xf numFmtId="165" fontId="27" fillId="0" borderId="0" xfId="48" applyNumberFormat="1" applyFont="1" applyFill="1" applyBorder="1" applyAlignment="1">
      <alignment/>
    </xf>
    <xf numFmtId="165" fontId="27" fillId="0" borderId="15" xfId="48" applyNumberFormat="1" applyFont="1" applyFill="1" applyBorder="1" applyAlignment="1">
      <alignment vertical="center" wrapText="1"/>
    </xf>
    <xf numFmtId="165" fontId="27" fillId="0" borderId="15" xfId="48" applyNumberFormat="1" applyFont="1" applyFill="1" applyBorder="1" applyAlignment="1">
      <alignment horizontal="center" vertical="center" wrapText="1"/>
    </xf>
    <xf numFmtId="0" fontId="29" fillId="0" borderId="10" xfId="55" applyFont="1" applyFill="1" applyBorder="1" applyAlignment="1">
      <alignment vertical="center" wrapText="1"/>
      <protection/>
    </xf>
    <xf numFmtId="0" fontId="29" fillId="0" borderId="10" xfId="55" applyFont="1" applyFill="1" applyBorder="1" applyAlignment="1">
      <alignment vertical="center"/>
      <protection/>
    </xf>
    <xf numFmtId="165" fontId="29" fillId="0" borderId="15" xfId="48" applyNumberFormat="1" applyFont="1" applyBorder="1" applyAlignment="1">
      <alignment vertical="center" wrapText="1"/>
    </xf>
    <xf numFmtId="0" fontId="13" fillId="0" borderId="0" xfId="55" applyFont="1" applyFill="1" applyBorder="1" applyAlignment="1">
      <alignment horizontal="left" wrapText="1"/>
      <protection/>
    </xf>
    <xf numFmtId="0" fontId="13" fillId="0" borderId="0" xfId="55" applyFont="1" applyFill="1" applyBorder="1" applyAlignment="1">
      <alignment horizontal="center" vertical="top" wrapText="1"/>
      <protection/>
    </xf>
    <xf numFmtId="165" fontId="29" fillId="0" borderId="15" xfId="48" applyNumberFormat="1" applyFont="1" applyFill="1" applyBorder="1" applyAlignment="1">
      <alignment horizontal="right"/>
    </xf>
    <xf numFmtId="3" fontId="27" fillId="35" borderId="15" xfId="48" applyNumberFormat="1" applyFont="1" applyFill="1" applyBorder="1" applyAlignment="1">
      <alignment horizontal="center" vertical="center"/>
    </xf>
    <xf numFmtId="3" fontId="27" fillId="35" borderId="15" xfId="55" applyNumberFormat="1" applyFont="1" applyFill="1" applyBorder="1">
      <alignment/>
      <protection/>
    </xf>
    <xf numFmtId="0" fontId="27" fillId="35" borderId="14" xfId="55" applyFont="1" applyFill="1" applyBorder="1" applyAlignment="1">
      <alignment horizontal="center" vertical="center"/>
      <protection/>
    </xf>
    <xf numFmtId="0" fontId="59" fillId="0" borderId="0" xfId="55" applyFont="1" applyFill="1" applyBorder="1">
      <alignment/>
      <protection/>
    </xf>
    <xf numFmtId="165" fontId="27" fillId="0" borderId="10" xfId="48" applyNumberFormat="1" applyFont="1" applyFill="1" applyBorder="1" applyAlignment="1">
      <alignment horizontal="right"/>
    </xf>
    <xf numFmtId="165" fontId="28" fillId="0" borderId="0" xfId="48" applyNumberFormat="1" applyFont="1" applyBorder="1" applyAlignment="1">
      <alignment/>
    </xf>
    <xf numFmtId="165" fontId="28" fillId="0" borderId="0" xfId="55" applyNumberFormat="1" applyFont="1" applyBorder="1">
      <alignment/>
      <protection/>
    </xf>
    <xf numFmtId="165" fontId="27" fillId="35" borderId="14" xfId="48" applyNumberFormat="1" applyFont="1" applyFill="1" applyBorder="1" applyAlignment="1">
      <alignment horizontal="right"/>
    </xf>
    <xf numFmtId="165" fontId="27" fillId="35" borderId="15" xfId="48" applyNumberFormat="1" applyFont="1" applyFill="1" applyBorder="1" applyAlignment="1">
      <alignment horizontal="right"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 applyAlignment="1">
      <alignment horizontal="center" vertical="top"/>
      <protection/>
    </xf>
    <xf numFmtId="0" fontId="60" fillId="0" borderId="0" xfId="55" applyFont="1" applyFill="1" applyBorder="1" applyAlignment="1">
      <alignment/>
      <protection/>
    </xf>
    <xf numFmtId="0" fontId="60" fillId="0" borderId="0" xfId="55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/>
      <protection/>
    </xf>
    <xf numFmtId="169" fontId="27" fillId="0" borderId="15" xfId="48" applyNumberFormat="1" applyFont="1" applyFill="1" applyBorder="1" applyAlignment="1">
      <alignment horizontal="center" vertical="center"/>
    </xf>
    <xf numFmtId="0" fontId="62" fillId="0" borderId="0" xfId="55" applyFont="1" applyBorder="1">
      <alignment/>
      <protection/>
    </xf>
    <xf numFmtId="0" fontId="25" fillId="0" borderId="17" xfId="55" applyFont="1" applyFill="1" applyBorder="1">
      <alignment/>
      <protection/>
    </xf>
    <xf numFmtId="168" fontId="25" fillId="0" borderId="0" xfId="55" applyNumberFormat="1" applyFont="1" applyFill="1" applyBorder="1" applyAlignment="1">
      <alignment horizontal="right"/>
      <protection/>
    </xf>
    <xf numFmtId="170" fontId="25" fillId="0" borderId="0" xfId="55" applyNumberFormat="1" applyFont="1" applyFill="1" applyBorder="1">
      <alignment/>
      <protection/>
    </xf>
    <xf numFmtId="170" fontId="28" fillId="0" borderId="0" xfId="55" applyNumberFormat="1" applyFont="1" applyFill="1" applyBorder="1">
      <alignment/>
      <protection/>
    </xf>
    <xf numFmtId="49" fontId="13" fillId="0" borderId="10" xfId="55" applyNumberFormat="1" applyFont="1" applyFill="1" applyBorder="1" applyAlignment="1">
      <alignment horizontal="left" wrapText="1"/>
      <protection/>
    </xf>
    <xf numFmtId="49" fontId="8" fillId="0" borderId="11" xfId="55" applyNumberFormat="1" applyFont="1" applyFill="1" applyBorder="1" applyAlignment="1">
      <alignment horizontal="left" wrapText="1"/>
      <protection/>
    </xf>
    <xf numFmtId="3" fontId="8" fillId="0" borderId="11" xfId="55" applyNumberFormat="1" applyFont="1" applyFill="1" applyBorder="1" applyAlignment="1">
      <alignment horizontal="right" wrapText="1"/>
      <protection/>
    </xf>
    <xf numFmtId="49" fontId="8" fillId="0" borderId="15" xfId="55" applyNumberFormat="1" applyFont="1" applyFill="1" applyBorder="1" applyAlignment="1">
      <alignment horizontal="left" wrapText="1"/>
      <protection/>
    </xf>
    <xf numFmtId="9" fontId="25" fillId="0" borderId="0" xfId="55" applyNumberFormat="1" applyFont="1" applyFill="1" applyBorder="1" applyAlignment="1">
      <alignment horizontal="left"/>
      <protection/>
    </xf>
    <xf numFmtId="49" fontId="27" fillId="0" borderId="16" xfId="55" applyNumberFormat="1" applyFont="1" applyFill="1" applyBorder="1" applyAlignment="1">
      <alignment horizontal="left" wrapText="1"/>
      <protection/>
    </xf>
    <xf numFmtId="3" fontId="8" fillId="0" borderId="16" xfId="55" applyNumberFormat="1" applyFont="1" applyFill="1" applyBorder="1" applyAlignment="1">
      <alignment horizontal="right" wrapText="1"/>
      <protection/>
    </xf>
    <xf numFmtId="49" fontId="27" fillId="0" borderId="15" xfId="55" applyNumberFormat="1" applyFont="1" applyFill="1" applyBorder="1" applyAlignment="1">
      <alignment horizontal="left" wrapText="1"/>
      <protection/>
    </xf>
    <xf numFmtId="3" fontId="13" fillId="4" borderId="10" xfId="55" applyNumberFormat="1" applyFont="1" applyFill="1" applyBorder="1" applyAlignment="1">
      <alignment horizontal="right" wrapText="1"/>
      <protection/>
    </xf>
    <xf numFmtId="169" fontId="13" fillId="4" borderId="10" xfId="55" applyNumberFormat="1" applyFont="1" applyFill="1" applyBorder="1" applyAlignment="1">
      <alignment horizontal="right" wrapText="1"/>
      <protection/>
    </xf>
    <xf numFmtId="49" fontId="29" fillId="4" borderId="10" xfId="55" applyNumberFormat="1" applyFont="1" applyFill="1" applyBorder="1" applyAlignment="1" quotePrefix="1">
      <alignment horizontal="left" wrapText="1"/>
      <protection/>
    </xf>
    <xf numFmtId="49" fontId="27" fillId="0" borderId="16" xfId="55" applyNumberFormat="1" applyFont="1" applyFill="1" applyBorder="1" applyAlignment="1" quotePrefix="1">
      <alignment horizontal="left" wrapText="1"/>
      <protection/>
    </xf>
    <xf numFmtId="0" fontId="29" fillId="0" borderId="18" xfId="55" applyFont="1" applyFill="1" applyBorder="1" applyAlignment="1">
      <alignment horizontal="left" wrapText="1"/>
      <protection/>
    </xf>
    <xf numFmtId="0" fontId="59" fillId="0" borderId="19" xfId="55" applyFont="1" applyFill="1" applyBorder="1">
      <alignment/>
      <protection/>
    </xf>
    <xf numFmtId="0" fontId="63" fillId="0" borderId="19" xfId="55" applyFont="1" applyFill="1" applyBorder="1">
      <alignment/>
      <protection/>
    </xf>
    <xf numFmtId="0" fontId="13" fillId="0" borderId="18" xfId="55" applyFont="1" applyFill="1" applyBorder="1" applyAlignment="1">
      <alignment horizontal="left" wrapText="1"/>
      <protection/>
    </xf>
    <xf numFmtId="0" fontId="64" fillId="0" borderId="19" xfId="55" applyFont="1" applyFill="1" applyBorder="1">
      <alignment/>
      <protection/>
    </xf>
    <xf numFmtId="0" fontId="27" fillId="0" borderId="18" xfId="55" applyFont="1" applyFill="1" applyBorder="1">
      <alignment/>
      <protection/>
    </xf>
    <xf numFmtId="0" fontId="65" fillId="0" borderId="19" xfId="55" applyFont="1" applyFill="1" applyBorder="1">
      <alignment/>
      <protection/>
    </xf>
    <xf numFmtId="0" fontId="25" fillId="0" borderId="19" xfId="55" applyFont="1" applyFill="1" applyBorder="1">
      <alignment/>
      <protection/>
    </xf>
    <xf numFmtId="0" fontId="25" fillId="0" borderId="19" xfId="55" applyFont="1" applyFill="1" applyBorder="1" applyAlignment="1">
      <alignment horizontal="center"/>
      <protection/>
    </xf>
    <xf numFmtId="165" fontId="27" fillId="0" borderId="20" xfId="48" applyNumberFormat="1" applyFont="1" applyFill="1" applyBorder="1" applyAlignment="1">
      <alignment horizontal="right"/>
    </xf>
    <xf numFmtId="165" fontId="27" fillId="0" borderId="12" xfId="48" applyNumberFormat="1" applyFont="1" applyFill="1" applyBorder="1" applyAlignment="1">
      <alignment horizontal="right"/>
    </xf>
    <xf numFmtId="165" fontId="27" fillId="0" borderId="13" xfId="48" applyNumberFormat="1" applyFont="1" applyFill="1" applyBorder="1" applyAlignment="1">
      <alignment horizontal="right"/>
    </xf>
    <xf numFmtId="0" fontId="66" fillId="0" borderId="0" xfId="55" applyFont="1" applyFill="1" applyBorder="1" applyAlignment="1">
      <alignment/>
      <protection/>
    </xf>
    <xf numFmtId="165" fontId="27" fillId="0" borderId="16" xfId="55" applyNumberFormat="1" applyFont="1" applyBorder="1">
      <alignment/>
      <protection/>
    </xf>
    <xf numFmtId="165" fontId="27" fillId="0" borderId="14" xfId="55" applyNumberFormat="1" applyFont="1" applyBorder="1">
      <alignment/>
      <protection/>
    </xf>
    <xf numFmtId="165" fontId="27" fillId="0" borderId="16" xfId="48" applyNumberFormat="1" applyFont="1" applyFill="1" applyBorder="1" applyAlignment="1">
      <alignment horizontal="center"/>
    </xf>
    <xf numFmtId="165" fontId="27" fillId="0" borderId="14" xfId="48" applyNumberFormat="1" applyFont="1" applyFill="1" applyBorder="1" applyAlignment="1">
      <alignment horizontal="center"/>
    </xf>
    <xf numFmtId="165" fontId="25" fillId="0" borderId="0" xfId="48" applyNumberFormat="1" applyFont="1" applyFill="1" applyBorder="1" applyAlignment="1">
      <alignment/>
    </xf>
    <xf numFmtId="43" fontId="27" fillId="0" borderId="0" xfId="48" applyNumberFormat="1" applyFont="1" applyBorder="1" applyAlignment="1">
      <alignment/>
    </xf>
    <xf numFmtId="165" fontId="29" fillId="6" borderId="10" xfId="48" applyNumberFormat="1" applyFont="1" applyFill="1" applyBorder="1" applyAlignment="1">
      <alignment horizontal="right"/>
    </xf>
    <xf numFmtId="43" fontId="29" fillId="6" borderId="10" xfId="48" applyNumberFormat="1" applyFont="1" applyFill="1" applyBorder="1" applyAlignment="1">
      <alignment horizontal="right"/>
    </xf>
    <xf numFmtId="165" fontId="29" fillId="6" borderId="10" xfId="48" applyNumberFormat="1" applyFont="1" applyFill="1" applyBorder="1" applyAlignment="1">
      <alignment horizontal="center"/>
    </xf>
    <xf numFmtId="165" fontId="29" fillId="3" borderId="10" xfId="48" applyNumberFormat="1" applyFont="1" applyFill="1" applyBorder="1" applyAlignment="1">
      <alignment horizontal="right"/>
    </xf>
    <xf numFmtId="165" fontId="29" fillId="3" borderId="10" xfId="55" applyNumberFormat="1" applyFont="1" applyFill="1" applyBorder="1">
      <alignment/>
      <protection/>
    </xf>
    <xf numFmtId="49" fontId="13" fillId="4" borderId="10" xfId="55" applyNumberFormat="1" applyFont="1" applyFill="1" applyBorder="1" applyAlignment="1">
      <alignment horizontal="left" wrapText="1"/>
      <protection/>
    </xf>
    <xf numFmtId="3" fontId="27" fillId="30" borderId="15" xfId="55" applyNumberFormat="1" applyFont="1" applyFill="1" applyBorder="1">
      <alignment/>
      <protection/>
    </xf>
    <xf numFmtId="165" fontId="27" fillId="30" borderId="15" xfId="48" applyNumberFormat="1" applyFont="1" applyFill="1" applyBorder="1" applyAlignment="1">
      <alignment vertical="center" wrapText="1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25" fillId="0" borderId="0" xfId="0" applyFont="1" applyFill="1" applyAlignment="1">
      <alignment/>
    </xf>
    <xf numFmtId="0" fontId="27" fillId="0" borderId="11" xfId="55" applyFont="1" applyFill="1" applyBorder="1">
      <alignment/>
      <protection/>
    </xf>
    <xf numFmtId="165" fontId="27" fillId="0" borderId="11" xfId="48" applyNumberFormat="1" applyFont="1" applyFill="1" applyBorder="1" applyAlignment="1">
      <alignment horizontal="right"/>
    </xf>
    <xf numFmtId="165" fontId="27" fillId="35" borderId="11" xfId="48" applyNumberFormat="1" applyFont="1" applyFill="1" applyBorder="1" applyAlignment="1">
      <alignment horizontal="right"/>
    </xf>
    <xf numFmtId="165" fontId="27" fillId="35" borderId="13" xfId="48" applyNumberFormat="1" applyFont="1" applyFill="1" applyBorder="1" applyAlignment="1">
      <alignment horizontal="right"/>
    </xf>
    <xf numFmtId="49" fontId="8" fillId="0" borderId="15" xfId="55" applyNumberFormat="1" applyFont="1" applyFill="1" applyBorder="1" applyAlignment="1" quotePrefix="1">
      <alignment horizontal="left" wrapText="1"/>
      <protection/>
    </xf>
    <xf numFmtId="49" fontId="8" fillId="0" borderId="16" xfId="55" applyNumberFormat="1" applyFont="1" applyFill="1" applyBorder="1" applyAlignment="1">
      <alignment horizontal="left" wrapText="1"/>
      <protection/>
    </xf>
    <xf numFmtId="49" fontId="8" fillId="0" borderId="14" xfId="55" applyNumberFormat="1" applyFont="1" applyFill="1" applyBorder="1" applyAlignment="1" quotePrefix="1">
      <alignment horizontal="left" wrapText="1"/>
      <protection/>
    </xf>
    <xf numFmtId="0" fontId="29" fillId="0" borderId="10" xfId="55" applyFont="1" applyFill="1" applyBorder="1" applyAlignment="1">
      <alignment/>
      <protection/>
    </xf>
    <xf numFmtId="0" fontId="27" fillId="0" borderId="20" xfId="55" applyFont="1" applyFill="1" applyBorder="1" applyAlignment="1" quotePrefix="1">
      <alignment/>
      <protection/>
    </xf>
    <xf numFmtId="0" fontId="27" fillId="0" borderId="12" xfId="55" applyFont="1" applyFill="1" applyBorder="1" applyAlignment="1" quotePrefix="1">
      <alignment/>
      <protection/>
    </xf>
    <xf numFmtId="0" fontId="27" fillId="0" borderId="13" xfId="55" applyFont="1" applyFill="1" applyBorder="1" applyAlignment="1" quotePrefix="1">
      <alignment/>
      <protection/>
    </xf>
    <xf numFmtId="0" fontId="29" fillId="6" borderId="10" xfId="55" applyFont="1" applyFill="1" applyBorder="1" applyAlignment="1" quotePrefix="1">
      <alignment/>
      <protection/>
    </xf>
    <xf numFmtId="0" fontId="27" fillId="0" borderId="16" xfId="55" applyFont="1" applyFill="1" applyBorder="1" applyAlignment="1">
      <alignment/>
      <protection/>
    </xf>
    <xf numFmtId="0" fontId="27" fillId="0" borderId="14" xfId="55" applyFont="1" applyFill="1" applyBorder="1" applyAlignment="1" quotePrefix="1">
      <alignment/>
      <protection/>
    </xf>
    <xf numFmtId="0" fontId="27" fillId="0" borderId="21" xfId="55" applyFont="1" applyFill="1" applyBorder="1" applyAlignment="1" quotePrefix="1">
      <alignment/>
      <protection/>
    </xf>
    <xf numFmtId="0" fontId="29" fillId="0" borderId="10" xfId="55" applyFont="1" applyFill="1" applyBorder="1" applyAlignment="1" quotePrefix="1">
      <alignment/>
      <protection/>
    </xf>
    <xf numFmtId="0" fontId="27" fillId="0" borderId="17" xfId="55" applyFont="1" applyFill="1" applyBorder="1" applyAlignment="1" quotePrefix="1">
      <alignment/>
      <protection/>
    </xf>
    <xf numFmtId="0" fontId="29" fillId="3" borderId="10" xfId="55" applyFont="1" applyFill="1" applyBorder="1" applyAlignment="1" quotePrefix="1">
      <alignment/>
      <protection/>
    </xf>
    <xf numFmtId="0" fontId="25" fillId="0" borderId="18" xfId="55" applyFont="1" applyBorder="1" applyAlignment="1">
      <alignment/>
      <protection/>
    </xf>
    <xf numFmtId="0" fontId="67" fillId="0" borderId="0" xfId="0" applyFont="1" applyAlignment="1">
      <alignment/>
    </xf>
    <xf numFmtId="166" fontId="13" fillId="4" borderId="10" xfId="48" applyNumberFormat="1" applyFont="1" applyFill="1" applyBorder="1" applyAlignment="1">
      <alignment horizontal="right" wrapText="1"/>
    </xf>
    <xf numFmtId="165" fontId="8" fillId="0" borderId="11" xfId="48" applyNumberFormat="1" applyFont="1" applyFill="1" applyBorder="1" applyAlignment="1">
      <alignment horizontal="right" wrapText="1"/>
    </xf>
    <xf numFmtId="165" fontId="8" fillId="0" borderId="12" xfId="48" applyNumberFormat="1" applyFont="1" applyFill="1" applyBorder="1" applyAlignment="1">
      <alignment horizontal="right" wrapText="1"/>
    </xf>
    <xf numFmtId="165" fontId="8" fillId="0" borderId="13" xfId="48" applyNumberFormat="1" applyFont="1" applyFill="1" applyBorder="1" applyAlignment="1">
      <alignment horizontal="right" wrapText="1"/>
    </xf>
    <xf numFmtId="165" fontId="8" fillId="0" borderId="15" xfId="48" applyNumberFormat="1" applyFont="1" applyFill="1" applyBorder="1" applyAlignment="1">
      <alignment horizontal="right" wrapText="1"/>
    </xf>
    <xf numFmtId="165" fontId="13" fillId="4" borderId="10" xfId="48" applyNumberFormat="1" applyFont="1" applyFill="1" applyBorder="1" applyAlignment="1">
      <alignment horizontal="right" wrapText="1"/>
    </xf>
    <xf numFmtId="165" fontId="8" fillId="0" borderId="16" xfId="48" applyNumberFormat="1" applyFont="1" applyFill="1" applyBorder="1" applyAlignment="1">
      <alignment horizontal="right" wrapText="1"/>
    </xf>
    <xf numFmtId="165" fontId="8" fillId="0" borderId="14" xfId="48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165" fontId="25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165" fontId="42" fillId="0" borderId="22" xfId="48" applyNumberFormat="1" applyFont="1" applyBorder="1" applyAlignment="1">
      <alignment/>
    </xf>
    <xf numFmtId="0" fontId="47" fillId="0" borderId="17" xfId="0" applyFont="1" applyBorder="1" applyAlignment="1">
      <alignment/>
    </xf>
    <xf numFmtId="165" fontId="47" fillId="0" borderId="22" xfId="48" applyNumberFormat="1" applyFont="1" applyBorder="1" applyAlignment="1">
      <alignment/>
    </xf>
    <xf numFmtId="165" fontId="47" fillId="0" borderId="22" xfId="0" applyNumberFormat="1" applyFont="1" applyBorder="1" applyAlignment="1">
      <alignment/>
    </xf>
    <xf numFmtId="165" fontId="47" fillId="0" borderId="23" xfId="0" applyNumberFormat="1" applyFont="1" applyBorder="1" applyAlignment="1">
      <alignment/>
    </xf>
    <xf numFmtId="49" fontId="8" fillId="0" borderId="17" xfId="55" applyNumberFormat="1" applyFont="1" applyFill="1" applyBorder="1" applyAlignment="1" quotePrefix="1">
      <alignment horizontal="left" wrapText="1"/>
      <protection/>
    </xf>
    <xf numFmtId="0" fontId="42" fillId="0" borderId="17" xfId="0" applyFont="1" applyBorder="1" applyAlignment="1" quotePrefix="1">
      <alignment/>
    </xf>
    <xf numFmtId="0" fontId="27" fillId="0" borderId="15" xfId="55" applyFont="1" applyFill="1" applyBorder="1" applyAlignment="1" quotePrefix="1">
      <alignment/>
      <protection/>
    </xf>
    <xf numFmtId="165" fontId="27" fillId="0" borderId="15" xfId="55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5" fontId="27" fillId="0" borderId="0" xfId="48" applyNumberFormat="1" applyFont="1" applyFill="1" applyBorder="1" applyAlignment="1">
      <alignment horizontal="right"/>
    </xf>
    <xf numFmtId="165" fontId="27" fillId="0" borderId="0" xfId="48" applyNumberFormat="1" applyFont="1" applyBorder="1" applyAlignment="1">
      <alignment horizontal="right"/>
    </xf>
    <xf numFmtId="166" fontId="27" fillId="35" borderId="14" xfId="48" applyNumberFormat="1" applyFont="1" applyFill="1" applyBorder="1" applyAlignment="1">
      <alignment horizontal="right"/>
    </xf>
    <xf numFmtId="0" fontId="27" fillId="0" borderId="14" xfId="55" applyFont="1" applyFill="1" applyBorder="1" applyAlignment="1">
      <alignment vertical="center"/>
      <protection/>
    </xf>
    <xf numFmtId="166" fontId="27" fillId="0" borderId="14" xfId="55" applyNumberFormat="1" applyFont="1" applyFill="1" applyBorder="1" applyAlignment="1">
      <alignment horizontal="center" vertical="center" wrapText="1"/>
      <protection/>
    </xf>
    <xf numFmtId="166" fontId="27" fillId="35" borderId="14" xfId="55" applyNumberFormat="1" applyFont="1" applyFill="1" applyBorder="1" applyAlignment="1">
      <alignment horizontal="center" vertical="center" wrapText="1"/>
      <protection/>
    </xf>
    <xf numFmtId="166" fontId="27" fillId="35" borderId="15" xfId="48" applyNumberFormat="1" applyFont="1" applyFill="1" applyBorder="1" applyAlignment="1">
      <alignment horizontal="right"/>
    </xf>
    <xf numFmtId="166" fontId="29" fillId="0" borderId="14" xfId="48" applyNumberFormat="1" applyFont="1" applyFill="1" applyBorder="1" applyAlignment="1">
      <alignment horizontal="right"/>
    </xf>
    <xf numFmtId="165" fontId="27" fillId="35" borderId="10" xfId="48" applyNumberFormat="1" applyFont="1" applyFill="1" applyBorder="1" applyAlignment="1">
      <alignment horizontal="right"/>
    </xf>
    <xf numFmtId="165" fontId="29" fillId="35" borderId="10" xfId="48" applyNumberFormat="1" applyFont="1" applyFill="1" applyBorder="1" applyAlignment="1">
      <alignment horizontal="right"/>
    </xf>
    <xf numFmtId="0" fontId="29" fillId="34" borderId="10" xfId="55" applyFont="1" applyFill="1" applyBorder="1" applyAlignment="1">
      <alignment horizontal="left" vertical="center" wrapText="1"/>
      <protection/>
    </xf>
    <xf numFmtId="0" fontId="29" fillId="34" borderId="10" xfId="55" applyFont="1" applyFill="1" applyBorder="1" applyAlignment="1">
      <alignment horizontal="center" vertical="center" wrapText="1"/>
      <protection/>
    </xf>
    <xf numFmtId="164" fontId="27" fillId="34" borderId="11" xfId="55" applyNumberFormat="1" applyFont="1" applyFill="1" applyBorder="1">
      <alignment/>
      <protection/>
    </xf>
    <xf numFmtId="164" fontId="27" fillId="34" borderId="12" xfId="55" applyNumberFormat="1" applyFont="1" applyFill="1" applyBorder="1">
      <alignment/>
      <protection/>
    </xf>
    <xf numFmtId="164" fontId="27" fillId="34" borderId="13" xfId="55" applyNumberFormat="1" applyFont="1" applyFill="1" applyBorder="1">
      <alignment/>
      <protection/>
    </xf>
    <xf numFmtId="0" fontId="29" fillId="34" borderId="15" xfId="55" applyFont="1" applyFill="1" applyBorder="1">
      <alignment/>
      <protection/>
    </xf>
    <xf numFmtId="164" fontId="29" fillId="34" borderId="15" xfId="55" applyNumberFormat="1" applyFont="1" applyFill="1" applyBorder="1" applyAlignment="1">
      <alignment horizontal="right"/>
      <protection/>
    </xf>
    <xf numFmtId="165" fontId="29" fillId="7" borderId="10" xfId="48" applyNumberFormat="1" applyFont="1" applyFill="1" applyBorder="1" applyAlignment="1">
      <alignment horizontal="right"/>
    </xf>
    <xf numFmtId="165" fontId="29" fillId="4" borderId="10" xfId="48" applyNumberFormat="1" applyFont="1" applyFill="1" applyBorder="1" applyAlignment="1">
      <alignment horizontal="right"/>
    </xf>
    <xf numFmtId="0" fontId="40" fillId="0" borderId="0" xfId="55" applyFont="1" applyBorder="1">
      <alignment/>
      <protection/>
    </xf>
    <xf numFmtId="0" fontId="29" fillId="0" borderId="10" xfId="55" applyFont="1" applyFill="1" applyBorder="1" applyAlignment="1">
      <alignment horizontal="left" wrapText="1"/>
      <protection/>
    </xf>
    <xf numFmtId="3" fontId="29" fillId="0" borderId="10" xfId="55" applyNumberFormat="1" applyFont="1" applyFill="1" applyBorder="1" applyAlignment="1">
      <alignment horizontal="right" wrapText="1"/>
      <protection/>
    </xf>
    <xf numFmtId="165" fontId="29" fillId="0" borderId="10" xfId="55" applyNumberFormat="1" applyFont="1" applyFill="1" applyBorder="1">
      <alignment/>
      <protection/>
    </xf>
    <xf numFmtId="165" fontId="29" fillId="0" borderId="10" xfId="55" applyNumberFormat="1" applyFont="1" applyFill="1" applyBorder="1" applyAlignment="1">
      <alignment horizontal="center"/>
      <protection/>
    </xf>
    <xf numFmtId="165" fontId="27" fillId="0" borderId="15" xfId="48" applyNumberFormat="1" applyFont="1" applyFill="1" applyBorder="1" applyAlignment="1">
      <alignment horizontal="right" vertical="center" wrapText="1"/>
    </xf>
    <xf numFmtId="0" fontId="27" fillId="0" borderId="15" xfId="55" applyFont="1" applyFill="1" applyBorder="1" applyAlignment="1">
      <alignment horizontal="center" vertical="center" wrapText="1"/>
      <protection/>
    </xf>
    <xf numFmtId="165" fontId="27" fillId="0" borderId="15" xfId="55" applyNumberFormat="1" applyFont="1" applyFill="1" applyBorder="1" applyAlignment="1">
      <alignment horizontal="center" vertical="center" wrapText="1"/>
      <protection/>
    </xf>
    <xf numFmtId="10" fontId="27" fillId="0" borderId="15" xfId="55" applyNumberFormat="1" applyFont="1" applyFill="1" applyBorder="1" applyAlignment="1">
      <alignment horizontal="center" vertical="center" wrapText="1"/>
      <protection/>
    </xf>
    <xf numFmtId="0" fontId="29" fillId="0" borderId="24" xfId="55" applyFont="1" applyFill="1" applyBorder="1" applyAlignment="1">
      <alignment/>
      <protection/>
    </xf>
    <xf numFmtId="0" fontId="29" fillId="0" borderId="25" xfId="55" applyFont="1" applyFill="1" applyBorder="1" applyAlignmen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quotePrefix="1">
      <alignment/>
      <protection/>
    </xf>
    <xf numFmtId="165" fontId="27" fillId="2" borderId="15" xfId="48" applyNumberFormat="1" applyFont="1" applyFill="1" applyBorder="1" applyAlignment="1">
      <alignment horizontal="right"/>
    </xf>
    <xf numFmtId="0" fontId="3" fillId="0" borderId="0" xfId="55" applyFont="1" applyBorder="1">
      <alignment/>
      <protection/>
    </xf>
    <xf numFmtId="164" fontId="27" fillId="30" borderId="11" xfId="55" applyNumberFormat="1" applyFont="1" applyFill="1" applyBorder="1" applyAlignment="1">
      <alignment horizontal="right"/>
      <protection/>
    </xf>
    <xf numFmtId="164" fontId="27" fillId="30" borderId="12" xfId="55" applyNumberFormat="1" applyFont="1" applyFill="1" applyBorder="1" applyAlignment="1">
      <alignment horizontal="right"/>
      <protection/>
    </xf>
    <xf numFmtId="164" fontId="27" fillId="30" borderId="13" xfId="55" applyNumberFormat="1" applyFont="1" applyFill="1" applyBorder="1" applyAlignment="1">
      <alignment horizontal="right"/>
      <protection/>
    </xf>
    <xf numFmtId="164" fontId="29" fillId="30" borderId="15" xfId="55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69" fillId="0" borderId="0" xfId="55" applyFont="1" applyBorder="1">
      <alignment/>
      <protection/>
    </xf>
    <xf numFmtId="0" fontId="29" fillId="34" borderId="10" xfId="55" applyFont="1" applyFill="1" applyBorder="1" applyAlignment="1">
      <alignment horizontal="center" vertical="center" wrapText="1"/>
      <protection/>
    </xf>
    <xf numFmtId="0" fontId="27" fillId="34" borderId="12" xfId="55" applyFont="1" applyFill="1" applyBorder="1" applyAlignment="1">
      <alignment horizontal="center"/>
      <protection/>
    </xf>
    <xf numFmtId="0" fontId="27" fillId="34" borderId="13" xfId="55" applyFont="1" applyFill="1" applyBorder="1" applyAlignment="1">
      <alignment horizontal="center"/>
      <protection/>
    </xf>
    <xf numFmtId="0" fontId="29" fillId="36" borderId="24" xfId="55" applyFont="1" applyFill="1" applyBorder="1" applyAlignment="1">
      <alignment horizontal="center"/>
      <protection/>
    </xf>
    <xf numFmtId="0" fontId="29" fillId="36" borderId="23" xfId="55" applyFont="1" applyFill="1" applyBorder="1" applyAlignment="1">
      <alignment horizontal="center"/>
      <protection/>
    </xf>
    <xf numFmtId="0" fontId="29" fillId="3" borderId="10" xfId="55" applyFont="1" applyFill="1" applyBorder="1" applyAlignment="1" quotePrefix="1">
      <alignment horizontal="left"/>
      <protection/>
    </xf>
    <xf numFmtId="0" fontId="29" fillId="3" borderId="10" xfId="55" applyFont="1" applyFill="1" applyBorder="1" applyAlignment="1">
      <alignment horizontal="left"/>
      <protection/>
    </xf>
    <xf numFmtId="0" fontId="27" fillId="0" borderId="14" xfId="55" applyFont="1" applyFill="1" applyBorder="1" applyAlignment="1" quotePrefix="1">
      <alignment horizontal="left"/>
      <protection/>
    </xf>
    <xf numFmtId="0" fontId="27" fillId="0" borderId="14" xfId="55" applyFont="1" applyFill="1" applyBorder="1" applyAlignment="1">
      <alignment horizontal="left"/>
      <protection/>
    </xf>
    <xf numFmtId="0" fontId="29" fillId="34" borderId="10" xfId="55" applyFont="1" applyFill="1" applyBorder="1" applyAlignment="1">
      <alignment horizontal="center" vertical="center" wrapText="1"/>
      <protection/>
    </xf>
    <xf numFmtId="0" fontId="27" fillId="34" borderId="11" xfId="55" applyFont="1" applyFill="1" applyBorder="1" applyAlignment="1">
      <alignment horizontal="center"/>
      <protection/>
    </xf>
    <xf numFmtId="0" fontId="29" fillId="6" borderId="10" xfId="55" applyFont="1" applyFill="1" applyBorder="1" applyAlignment="1" quotePrefix="1">
      <alignment horizontal="left"/>
      <protection/>
    </xf>
    <xf numFmtId="0" fontId="29" fillId="6" borderId="10" xfId="55" applyFont="1" applyFill="1" applyBorder="1" applyAlignment="1">
      <alignment horizontal="left"/>
      <protection/>
    </xf>
    <xf numFmtId="0" fontId="27" fillId="0" borderId="16" xfId="55" applyFont="1" applyFill="1" applyBorder="1" applyAlignment="1">
      <alignment horizontal="left"/>
      <protection/>
    </xf>
    <xf numFmtId="0" fontId="29" fillId="0" borderId="10" xfId="55" applyFont="1" applyFill="1" applyBorder="1" applyAlignment="1" quotePrefix="1">
      <alignment horizontal="left"/>
      <protection/>
    </xf>
    <xf numFmtId="0" fontId="29" fillId="0" borderId="10" xfId="55" applyFont="1" applyFill="1" applyBorder="1" applyAlignment="1">
      <alignment horizontal="left"/>
      <protection/>
    </xf>
    <xf numFmtId="0" fontId="25" fillId="0" borderId="18" xfId="55" applyFont="1" applyBorder="1" applyAlignment="1">
      <alignment horizontal="center"/>
      <protection/>
    </xf>
    <xf numFmtId="0" fontId="27" fillId="0" borderId="12" xfId="55" applyFont="1" applyFill="1" applyBorder="1" applyAlignment="1" quotePrefix="1">
      <alignment horizontal="left"/>
      <protection/>
    </xf>
    <xf numFmtId="0" fontId="27" fillId="0" borderId="12" xfId="55" applyFont="1" applyFill="1" applyBorder="1" applyAlignment="1">
      <alignment horizontal="left"/>
      <protection/>
    </xf>
    <xf numFmtId="0" fontId="27" fillId="0" borderId="13" xfId="55" applyFont="1" applyFill="1" applyBorder="1" applyAlignment="1" quotePrefix="1">
      <alignment horizontal="left"/>
      <protection/>
    </xf>
    <xf numFmtId="0" fontId="27" fillId="0" borderId="13" xfId="55" applyFont="1" applyFill="1" applyBorder="1" applyAlignment="1">
      <alignment horizontal="left"/>
      <protection/>
    </xf>
    <xf numFmtId="0" fontId="27" fillId="0" borderId="17" xfId="55" applyFont="1" applyFill="1" applyBorder="1" applyAlignment="1" quotePrefix="1">
      <alignment horizontal="left"/>
      <protection/>
    </xf>
    <xf numFmtId="0" fontId="27" fillId="0" borderId="22" xfId="55" applyFont="1" applyFill="1" applyBorder="1" applyAlignment="1">
      <alignment horizontal="left"/>
      <protection/>
    </xf>
    <xf numFmtId="0" fontId="27" fillId="33" borderId="0" xfId="55" applyFont="1" applyFill="1" applyBorder="1" applyAlignment="1">
      <alignment horizontal="left" vertical="center"/>
      <protection/>
    </xf>
    <xf numFmtId="0" fontId="27" fillId="0" borderId="10" xfId="55" applyFont="1" applyFill="1" applyBorder="1" applyAlignment="1">
      <alignment horizontal="left"/>
      <protection/>
    </xf>
    <xf numFmtId="0" fontId="27" fillId="0" borderId="20" xfId="55" applyFont="1" applyFill="1" applyBorder="1" applyAlignment="1" quotePrefix="1">
      <alignment horizontal="left"/>
      <protection/>
    </xf>
    <xf numFmtId="0" fontId="27" fillId="0" borderId="20" xfId="55" applyFont="1" applyFill="1" applyBorder="1" applyAlignment="1">
      <alignment horizontal="left"/>
      <protection/>
    </xf>
    <xf numFmtId="0" fontId="27" fillId="0" borderId="21" xfId="55" applyFont="1" applyFill="1" applyBorder="1" applyAlignment="1" quotePrefix="1">
      <alignment horizontal="left"/>
      <protection/>
    </xf>
    <xf numFmtId="0" fontId="27" fillId="0" borderId="26" xfId="55" applyFont="1" applyFill="1" applyBorder="1" applyAlignment="1">
      <alignment horizontal="left"/>
      <protection/>
    </xf>
    <xf numFmtId="0" fontId="28" fillId="0" borderId="24" xfId="55" applyFont="1" applyFill="1" applyBorder="1" applyAlignment="1">
      <alignment horizontal="center"/>
      <protection/>
    </xf>
    <xf numFmtId="0" fontId="28" fillId="0" borderId="25" xfId="55" applyFont="1" applyFill="1" applyBorder="1" applyAlignment="1">
      <alignment horizontal="center"/>
      <protection/>
    </xf>
    <xf numFmtId="0" fontId="28" fillId="0" borderId="23" xfId="55" applyFont="1" applyFill="1" applyBorder="1" applyAlignment="1">
      <alignment horizontal="center"/>
      <protection/>
    </xf>
    <xf numFmtId="9" fontId="27" fillId="0" borderId="16" xfId="55" applyNumberFormat="1" applyFont="1" applyFill="1" applyBorder="1" applyAlignment="1">
      <alignment horizontal="center" vertical="center" wrapText="1"/>
      <protection/>
    </xf>
    <xf numFmtId="9" fontId="27" fillId="0" borderId="15" xfId="55" applyNumberFormat="1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29" fillId="2" borderId="10" xfId="55" applyFont="1" applyFill="1" applyBorder="1" applyAlignment="1">
      <alignment horizontal="center" vertical="center" wrapText="1"/>
      <protection/>
    </xf>
    <xf numFmtId="0" fontId="27" fillId="2" borderId="14" xfId="55" applyFont="1" applyFill="1" applyBorder="1" applyAlignment="1">
      <alignment horizontal="center" vertical="center"/>
      <protection/>
    </xf>
    <xf numFmtId="169" fontId="27" fillId="2" borderId="15" xfId="48" applyNumberFormat="1" applyFont="1" applyFill="1" applyBorder="1" applyAlignment="1">
      <alignment horizontal="center" vertical="center"/>
    </xf>
    <xf numFmtId="3" fontId="27" fillId="2" borderId="15" xfId="48" applyNumberFormat="1" applyFont="1" applyFill="1" applyBorder="1" applyAlignment="1">
      <alignment horizontal="center" vertical="center"/>
    </xf>
    <xf numFmtId="174" fontId="27" fillId="0" borderId="14" xfId="48" applyNumberFormat="1" applyFont="1" applyFill="1" applyBorder="1" applyAlignment="1">
      <alignment horizontal="right"/>
    </xf>
    <xf numFmtId="174" fontId="27" fillId="0" borderId="15" xfId="48" applyNumberFormat="1" applyFont="1" applyFill="1" applyBorder="1" applyAlignment="1">
      <alignment horizontal="right"/>
    </xf>
    <xf numFmtId="165" fontId="29" fillId="2" borderId="14" xfId="48" applyNumberFormat="1" applyFont="1" applyFill="1" applyBorder="1" applyAlignment="1">
      <alignment horizontal="right"/>
    </xf>
    <xf numFmtId="0" fontId="25" fillId="0" borderId="15" xfId="55" applyFont="1" applyFill="1" applyBorder="1" applyAlignment="1">
      <alignment vertical="center" wrapText="1"/>
      <protection/>
    </xf>
    <xf numFmtId="1" fontId="27" fillId="33" borderId="0" xfId="55" applyNumberFormat="1" applyFont="1" applyFill="1" applyBorder="1" applyAlignment="1">
      <alignment horizontal="right"/>
      <protection/>
    </xf>
    <xf numFmtId="165" fontId="27" fillId="2" borderId="0" xfId="48" applyNumberFormat="1" applyFont="1" applyFill="1" applyBorder="1" applyAlignment="1">
      <alignment/>
    </xf>
    <xf numFmtId="165" fontId="27" fillId="0" borderId="0" xfId="48" applyNumberFormat="1" applyFont="1" applyBorder="1" applyAlignment="1">
      <alignment/>
    </xf>
    <xf numFmtId="0" fontId="27" fillId="0" borderId="0" xfId="55" applyFont="1" applyBorder="1" quotePrefix="1">
      <alignment/>
      <protection/>
    </xf>
    <xf numFmtId="174" fontId="29" fillId="0" borderId="10" xfId="48" applyNumberFormat="1" applyFont="1" applyFill="1" applyBorder="1" applyAlignment="1">
      <alignment horizontal="right"/>
    </xf>
    <xf numFmtId="174" fontId="29" fillId="4" borderId="10" xfId="48" applyNumberFormat="1" applyFont="1" applyFill="1" applyBorder="1" applyAlignment="1">
      <alignment horizontal="right"/>
    </xf>
    <xf numFmtId="174" fontId="29" fillId="0" borderId="15" xfId="48" applyNumberFormat="1" applyFont="1" applyFill="1" applyBorder="1" applyAlignment="1">
      <alignment horizontal="right"/>
    </xf>
    <xf numFmtId="3" fontId="8" fillId="35" borderId="14" xfId="55" applyNumberFormat="1" applyFont="1" applyFill="1" applyBorder="1" applyAlignment="1">
      <alignment horizontal="right" wrapText="1"/>
      <protection/>
    </xf>
    <xf numFmtId="3" fontId="8" fillId="35" borderId="15" xfId="55" applyNumberFormat="1" applyFont="1" applyFill="1" applyBorder="1" applyAlignment="1">
      <alignment horizontal="right" wrapText="1"/>
      <protection/>
    </xf>
    <xf numFmtId="174" fontId="29" fillId="6" borderId="10" xfId="48" applyNumberFormat="1" applyFont="1" applyFill="1" applyBorder="1" applyAlignment="1">
      <alignment horizontal="right"/>
    </xf>
    <xf numFmtId="0" fontId="27" fillId="33" borderId="0" xfId="55" applyFont="1" applyFill="1" applyBorder="1" applyAlignment="1">
      <alignment horizontal="left" vertical="center" wrapText="1"/>
      <protection/>
    </xf>
    <xf numFmtId="166" fontId="29" fillId="2" borderId="14" xfId="48" applyNumberFormat="1" applyFont="1" applyFill="1" applyBorder="1" applyAlignment="1">
      <alignment horizontal="right"/>
    </xf>
    <xf numFmtId="166" fontId="27" fillId="2" borderId="14" xfId="48" applyNumberFormat="1" applyFont="1" applyFill="1" applyBorder="1" applyAlignment="1">
      <alignment horizontal="right"/>
    </xf>
    <xf numFmtId="3" fontId="27" fillId="0" borderId="0" xfId="55" applyNumberFormat="1" applyFont="1" applyFill="1" applyBorder="1">
      <alignment/>
      <protection/>
    </xf>
    <xf numFmtId="165" fontId="27" fillId="2" borderId="14" xfId="48" applyNumberFormat="1" applyFont="1" applyFill="1" applyBorder="1" applyAlignment="1">
      <alignment horizontal="right"/>
    </xf>
    <xf numFmtId="165" fontId="27" fillId="2" borderId="10" xfId="48" applyNumberFormat="1" applyFont="1" applyFill="1" applyBorder="1" applyAlignment="1">
      <alignment horizontal="right"/>
    </xf>
    <xf numFmtId="0" fontId="28" fillId="0" borderId="10" xfId="55" applyFont="1" applyFill="1" applyBorder="1" applyAlignment="1">
      <alignment horizontal="center" vertical="center" wrapText="1"/>
      <protection/>
    </xf>
    <xf numFmtId="167" fontId="27" fillId="0" borderId="15" xfId="48" applyNumberFormat="1" applyFont="1" applyFill="1" applyBorder="1" applyAlignment="1">
      <alignment horizontal="center" vertical="center" wrapText="1"/>
    </xf>
    <xf numFmtId="167" fontId="27" fillId="0" borderId="15" xfId="55" applyNumberFormat="1" applyFont="1" applyFill="1" applyBorder="1" applyAlignment="1">
      <alignment horizontal="center" vertical="center" wrapText="1"/>
      <protection/>
    </xf>
    <xf numFmtId="165" fontId="27" fillId="0" borderId="29" xfId="48" applyNumberFormat="1" applyFont="1" applyFill="1" applyBorder="1" applyAlignment="1">
      <alignment horizontal="right"/>
    </xf>
    <xf numFmtId="165" fontId="27" fillId="2" borderId="12" xfId="48" applyNumberFormat="1" applyFont="1" applyFill="1" applyBorder="1" applyAlignment="1">
      <alignment horizontal="right"/>
    </xf>
    <xf numFmtId="165" fontId="27" fillId="2" borderId="14" xfId="48" applyNumberFormat="1" applyFont="1" applyFill="1" applyBorder="1" applyAlignment="1">
      <alignment horizontal="center"/>
    </xf>
    <xf numFmtId="165" fontId="27" fillId="2" borderId="15" xfId="48" applyNumberFormat="1" applyFont="1" applyFill="1" applyBorder="1" applyAlignment="1">
      <alignment vertical="center" wrapText="1"/>
    </xf>
    <xf numFmtId="165" fontId="27" fillId="2" borderId="14" xfId="55" applyNumberFormat="1" applyFont="1" applyFill="1" applyBorder="1">
      <alignment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Komma 2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rner\AppData\Local\Microsoft\Windows\Temporary%20Internet%20Files\Content.IE5\4Z3WI04E\Betriebs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RIEBS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220" zoomScaleNormal="220" workbookViewId="0" topLeftCell="A1">
      <selection activeCell="D44" sqref="D44"/>
    </sheetView>
  </sheetViews>
  <sheetFormatPr defaultColWidth="11.57421875" defaultRowHeight="12.75"/>
  <cols>
    <col min="1" max="1" width="28.421875" style="3" customWidth="1"/>
    <col min="2" max="6" width="11.28125" style="3" customWidth="1"/>
    <col min="7" max="7" width="11.28125" style="4" customWidth="1"/>
    <col min="8" max="8" width="11.28125" style="3" customWidth="1"/>
    <col min="9" max="9" width="13.28125" style="3" customWidth="1"/>
    <col min="10" max="10" width="11.00390625" style="3" customWidth="1"/>
    <col min="11" max="11" width="11.421875" style="3" customWidth="1"/>
    <col min="12" max="12" width="12.28125" style="3" customWidth="1"/>
    <col min="13" max="13" width="18.57421875" style="3" customWidth="1"/>
    <col min="14" max="16384" width="11.57421875" style="3" customWidth="1"/>
  </cols>
  <sheetData>
    <row r="1" spans="1:11" ht="31.5">
      <c r="A1" s="111" t="s">
        <v>127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4.25" customHeight="1"/>
    <row r="3" spans="1:10" ht="21.75" customHeight="1">
      <c r="A3" s="234" t="s">
        <v>179</v>
      </c>
      <c r="B3" s="234"/>
      <c r="C3" s="234"/>
      <c r="D3" s="234"/>
      <c r="E3" s="234"/>
      <c r="F3" s="234"/>
      <c r="G3" s="234"/>
      <c r="H3" s="234"/>
      <c r="I3" s="234"/>
      <c r="J3" s="234"/>
    </row>
    <row r="4" ht="14.25" customHeight="1">
      <c r="A4" s="3" t="s">
        <v>91</v>
      </c>
    </row>
    <row r="5" spans="1:8" ht="20.25" customHeight="1">
      <c r="A5" s="105" t="s">
        <v>25</v>
      </c>
      <c r="B5" s="106"/>
      <c r="C5" s="106"/>
      <c r="D5" s="106"/>
      <c r="E5" s="106"/>
      <c r="F5" s="106"/>
      <c r="G5" s="107"/>
      <c r="H5" s="106"/>
    </row>
    <row r="6" spans="1:10" s="5" customFormat="1" ht="29.25" customHeight="1">
      <c r="A6" s="62" t="s">
        <v>2</v>
      </c>
      <c r="B6" s="9" t="s">
        <v>128</v>
      </c>
      <c r="C6" s="9" t="s">
        <v>129</v>
      </c>
      <c r="D6" s="9" t="s">
        <v>170</v>
      </c>
      <c r="E6" s="250" t="s">
        <v>123</v>
      </c>
      <c r="F6" s="9" t="s">
        <v>130</v>
      </c>
      <c r="G6" s="9" t="s">
        <v>23</v>
      </c>
      <c r="H6" s="9" t="s">
        <v>178</v>
      </c>
      <c r="I6" s="9" t="s">
        <v>30</v>
      </c>
      <c r="J6" s="9" t="s">
        <v>131</v>
      </c>
    </row>
    <row r="7" spans="1:10" s="5" customFormat="1" ht="14.25" customHeight="1">
      <c r="A7" s="27" t="s">
        <v>3</v>
      </c>
      <c r="B7" s="28" t="s">
        <v>5</v>
      </c>
      <c r="C7" s="28" t="s">
        <v>5</v>
      </c>
      <c r="D7" s="28" t="s">
        <v>5</v>
      </c>
      <c r="E7" s="251" t="s">
        <v>5</v>
      </c>
      <c r="F7" s="28" t="s">
        <v>5</v>
      </c>
      <c r="G7" s="28" t="s">
        <v>8</v>
      </c>
      <c r="H7" s="28" t="s">
        <v>7</v>
      </c>
      <c r="I7" s="28" t="s">
        <v>24</v>
      </c>
      <c r="J7" s="69"/>
    </row>
    <row r="8" spans="1:10" s="5" customFormat="1" ht="14.25" customHeight="1">
      <c r="A8" s="29" t="s">
        <v>22</v>
      </c>
      <c r="B8" s="81">
        <v>34.7</v>
      </c>
      <c r="C8" s="81">
        <f>+B8-D8</f>
        <v>23.900000000000002</v>
      </c>
      <c r="D8" s="81">
        <v>10.8</v>
      </c>
      <c r="E8" s="252"/>
      <c r="F8" s="81">
        <v>19.8</v>
      </c>
      <c r="G8" s="41"/>
      <c r="H8" s="41">
        <v>128</v>
      </c>
      <c r="I8" s="41" t="s">
        <v>195</v>
      </c>
      <c r="J8" s="68"/>
    </row>
    <row r="9" spans="1:11" s="5" customFormat="1" ht="14.25" customHeight="1">
      <c r="A9" s="29" t="s">
        <v>21</v>
      </c>
      <c r="B9" s="67"/>
      <c r="C9" s="41">
        <v>658</v>
      </c>
      <c r="D9" s="41">
        <v>785</v>
      </c>
      <c r="E9" s="253"/>
      <c r="F9" s="41">
        <v>285</v>
      </c>
      <c r="G9" s="67"/>
      <c r="H9" s="67"/>
      <c r="I9" s="67" t="s">
        <v>198</v>
      </c>
      <c r="J9" s="124">
        <f>+C8*C9+D8*D9*0.67+F8*F9</f>
        <v>27049.46</v>
      </c>
      <c r="K9" s="190"/>
    </row>
    <row r="10" spans="1:11" s="5" customFormat="1" ht="14.25" customHeight="1">
      <c r="A10" s="104"/>
      <c r="B10" s="20"/>
      <c r="C10" s="20"/>
      <c r="D10" s="20"/>
      <c r="E10" s="20"/>
      <c r="F10" s="20"/>
      <c r="G10" s="26"/>
      <c r="H10" s="126"/>
      <c r="I10" s="26" t="s">
        <v>197</v>
      </c>
      <c r="J10" s="258">
        <f>(B28*B29)*0.33</f>
        <v>3320.79</v>
      </c>
      <c r="K10" s="261" t="s">
        <v>200</v>
      </c>
    </row>
    <row r="11" spans="1:11" s="5" customFormat="1" ht="14.25" customHeight="1">
      <c r="A11" s="105" t="s">
        <v>181</v>
      </c>
      <c r="B11" s="10"/>
      <c r="C11" s="10"/>
      <c r="D11" s="10"/>
      <c r="E11" s="10"/>
      <c r="F11" s="10"/>
      <c r="G11" s="25"/>
      <c r="H11" s="10"/>
      <c r="I11" s="5" t="s">
        <v>196</v>
      </c>
      <c r="J11" s="259">
        <f>+J9+J10</f>
        <v>30370.25</v>
      </c>
      <c r="K11" s="260">
        <v>30300</v>
      </c>
    </row>
    <row r="12" spans="1:7" s="5" customFormat="1" ht="42" customHeight="1">
      <c r="A12" s="62" t="s">
        <v>2</v>
      </c>
      <c r="B12" s="9" t="s">
        <v>26</v>
      </c>
      <c r="C12" s="9" t="s">
        <v>27</v>
      </c>
      <c r="D12" s="9" t="s">
        <v>124</v>
      </c>
      <c r="E12" s="250" t="s">
        <v>125</v>
      </c>
      <c r="F12" s="9" t="s">
        <v>28</v>
      </c>
      <c r="G12" s="9" t="s">
        <v>180</v>
      </c>
    </row>
    <row r="13" spans="1:9" s="5" customFormat="1" ht="14.25" customHeight="1">
      <c r="A13" s="27" t="s">
        <v>3</v>
      </c>
      <c r="B13" s="28" t="s">
        <v>11</v>
      </c>
      <c r="C13" s="28" t="s">
        <v>13</v>
      </c>
      <c r="D13" s="28" t="s">
        <v>6</v>
      </c>
      <c r="E13" s="251" t="s">
        <v>6</v>
      </c>
      <c r="F13" s="28" t="s">
        <v>6</v>
      </c>
      <c r="G13" s="28" t="s">
        <v>47</v>
      </c>
      <c r="I13" s="20"/>
    </row>
    <row r="14" spans="1:7" s="5" customFormat="1" ht="14.25" customHeight="1">
      <c r="A14" s="29" t="s">
        <v>29</v>
      </c>
      <c r="B14" s="42">
        <v>0.03</v>
      </c>
      <c r="C14" s="81">
        <v>15</v>
      </c>
      <c r="D14" s="41">
        <v>300</v>
      </c>
      <c r="E14" s="253"/>
      <c r="F14" s="41">
        <v>300</v>
      </c>
      <c r="G14" s="41">
        <v>278126</v>
      </c>
    </row>
    <row r="15" spans="1:8" s="5" customFormat="1" ht="14.25" customHeight="1">
      <c r="A15" s="104"/>
      <c r="B15" s="20"/>
      <c r="C15" s="20"/>
      <c r="D15" s="20"/>
      <c r="E15" s="20"/>
      <c r="F15" s="20"/>
      <c r="G15" s="26"/>
      <c r="H15" s="20"/>
    </row>
    <row r="16" spans="1:8" s="5" customFormat="1" ht="14.25" customHeight="1">
      <c r="A16" s="105" t="s">
        <v>32</v>
      </c>
      <c r="B16" s="20"/>
      <c r="C16" s="20"/>
      <c r="D16" s="20"/>
      <c r="E16" s="20"/>
      <c r="F16" s="20"/>
      <c r="G16" s="26"/>
      <c r="H16" s="20"/>
    </row>
    <row r="17" spans="1:11" s="43" customFormat="1" ht="33" customHeight="1">
      <c r="A17" s="62" t="s">
        <v>2</v>
      </c>
      <c r="B17" s="9" t="s">
        <v>132</v>
      </c>
      <c r="C17" s="9" t="s">
        <v>133</v>
      </c>
      <c r="D17" s="9" t="s">
        <v>134</v>
      </c>
      <c r="E17" s="9" t="s">
        <v>135</v>
      </c>
      <c r="F17" s="9" t="s">
        <v>164</v>
      </c>
      <c r="G17" s="9" t="s">
        <v>130</v>
      </c>
      <c r="I17" s="2"/>
      <c r="J17" s="49"/>
      <c r="K17" s="2"/>
    </row>
    <row r="18" spans="1:8" s="5" customFormat="1" ht="14.25" customHeight="1">
      <c r="A18" s="27" t="s">
        <v>3</v>
      </c>
      <c r="B18" s="44" t="s">
        <v>5</v>
      </c>
      <c r="C18" s="44" t="s">
        <v>5</v>
      </c>
      <c r="D18" s="44" t="s">
        <v>5</v>
      </c>
      <c r="E18" s="44" t="s">
        <v>136</v>
      </c>
      <c r="F18" s="44" t="s">
        <v>137</v>
      </c>
      <c r="G18" s="44" t="s">
        <v>5</v>
      </c>
      <c r="H18" s="190"/>
    </row>
    <row r="19" spans="1:7" s="5" customFormat="1" ht="14.25" customHeight="1">
      <c r="A19" s="27" t="s">
        <v>31</v>
      </c>
      <c r="B19" s="54">
        <v>7.1</v>
      </c>
      <c r="C19" s="54">
        <v>6.56</v>
      </c>
      <c r="D19" s="54">
        <v>7.1</v>
      </c>
      <c r="E19" s="173"/>
      <c r="F19" s="173"/>
      <c r="G19" s="173"/>
    </row>
    <row r="20" spans="1:11" s="5" customFormat="1" ht="14.25" customHeight="1">
      <c r="A20" s="29" t="s">
        <v>139</v>
      </c>
      <c r="B20" s="51">
        <v>0.7</v>
      </c>
      <c r="C20" s="51">
        <v>0.1</v>
      </c>
      <c r="D20" s="51">
        <v>0.2</v>
      </c>
      <c r="E20" s="75"/>
      <c r="F20" s="75"/>
      <c r="G20" s="75"/>
      <c r="I20" s="2"/>
      <c r="J20" s="50"/>
      <c r="K20" s="2"/>
    </row>
    <row r="21" spans="1:11" s="5" customFormat="1" ht="14.25" customHeight="1">
      <c r="A21" s="27" t="s">
        <v>140</v>
      </c>
      <c r="B21" s="74"/>
      <c r="C21" s="74"/>
      <c r="D21" s="74"/>
      <c r="E21" s="46">
        <v>7800</v>
      </c>
      <c r="F21" s="74"/>
      <c r="G21" s="74"/>
      <c r="I21" s="2"/>
      <c r="J21" s="50"/>
      <c r="K21" s="2"/>
    </row>
    <row r="22" spans="1:11" s="5" customFormat="1" ht="14.25" customHeight="1">
      <c r="A22" s="27" t="s">
        <v>142</v>
      </c>
      <c r="B22" s="254">
        <v>-560</v>
      </c>
      <c r="C22" s="254">
        <v>-568</v>
      </c>
      <c r="D22" s="254">
        <v>-406</v>
      </c>
      <c r="E22" s="256">
        <v>2058</v>
      </c>
      <c r="F22" s="46">
        <v>685</v>
      </c>
      <c r="G22" s="46">
        <v>250</v>
      </c>
      <c r="H22" s="190"/>
      <c r="I22" s="2"/>
      <c r="J22" s="50"/>
      <c r="K22" s="2"/>
    </row>
    <row r="23" spans="1:11" s="5" customFormat="1" ht="14.25" customHeight="1">
      <c r="A23" s="27" t="s">
        <v>166</v>
      </c>
      <c r="B23" s="44">
        <v>10</v>
      </c>
      <c r="C23" s="44">
        <v>14.2</v>
      </c>
      <c r="D23" s="44">
        <v>22</v>
      </c>
      <c r="E23" s="44">
        <v>85</v>
      </c>
      <c r="F23" s="44">
        <v>28.3</v>
      </c>
      <c r="G23" s="44">
        <v>5.5</v>
      </c>
      <c r="I23" s="2"/>
      <c r="J23" s="50"/>
      <c r="K23" s="2"/>
    </row>
    <row r="24" spans="1:11" s="5" customFormat="1" ht="14.25" customHeight="1">
      <c r="A24" s="29" t="s">
        <v>169</v>
      </c>
      <c r="B24" s="47">
        <v>38049</v>
      </c>
      <c r="C24" s="47">
        <v>31903</v>
      </c>
      <c r="D24" s="47">
        <v>38145</v>
      </c>
      <c r="E24" s="255">
        <v>-30079</v>
      </c>
      <c r="F24" s="255">
        <v>-29948</v>
      </c>
      <c r="G24" s="75"/>
      <c r="I24" s="2"/>
      <c r="J24" s="50"/>
      <c r="K24" s="2"/>
    </row>
    <row r="25" spans="1:13" s="5" customFormat="1" ht="14.25" customHeight="1">
      <c r="A25" s="20"/>
      <c r="B25" s="171"/>
      <c r="C25" s="171"/>
      <c r="D25" s="171"/>
      <c r="E25" s="171"/>
      <c r="F25" s="171"/>
      <c r="G25" s="172"/>
      <c r="H25" s="172"/>
      <c r="K25" s="2"/>
      <c r="L25" s="50"/>
      <c r="M25" s="2"/>
    </row>
    <row r="26" spans="1:8" s="5" customFormat="1" ht="14.25" customHeight="1">
      <c r="A26" s="103" t="s">
        <v>4</v>
      </c>
      <c r="B26" s="20"/>
      <c r="C26" s="20"/>
      <c r="D26" s="20"/>
      <c r="E26" s="20"/>
      <c r="F26" s="20"/>
      <c r="G26" s="26"/>
      <c r="H26" s="20"/>
    </row>
    <row r="27" spans="1:7" s="5" customFormat="1" ht="27.75" customHeight="1">
      <c r="A27" s="62" t="s">
        <v>2</v>
      </c>
      <c r="B27" s="9" t="s">
        <v>33</v>
      </c>
      <c r="C27" s="9" t="s">
        <v>34</v>
      </c>
      <c r="D27" s="9" t="s">
        <v>35</v>
      </c>
      <c r="E27" s="9" t="s">
        <v>168</v>
      </c>
      <c r="F27" s="9"/>
      <c r="G27" s="53" t="s">
        <v>162</v>
      </c>
    </row>
    <row r="28" spans="1:7" s="5" customFormat="1" ht="14.25" customHeight="1">
      <c r="A28" s="33" t="s">
        <v>36</v>
      </c>
      <c r="B28" s="55">
        <v>290</v>
      </c>
      <c r="C28" s="55"/>
      <c r="D28" s="55">
        <v>45</v>
      </c>
      <c r="E28" s="55"/>
      <c r="F28" s="55"/>
      <c r="G28" s="56"/>
    </row>
    <row r="29" spans="1:8" s="5" customFormat="1" ht="14.25" customHeight="1">
      <c r="A29" s="29" t="s">
        <v>37</v>
      </c>
      <c r="B29" s="45">
        <f>+B8</f>
        <v>34.7</v>
      </c>
      <c r="C29" s="45"/>
      <c r="D29" s="45">
        <f>+B8</f>
        <v>34.7</v>
      </c>
      <c r="E29" s="45"/>
      <c r="F29" s="47"/>
      <c r="G29" s="203">
        <f>+E107</f>
        <v>5655.780000000001</v>
      </c>
      <c r="H29" s="190"/>
    </row>
    <row r="30" spans="1:8" s="5" customFormat="1" ht="14.25" customHeight="1">
      <c r="A30" s="104"/>
      <c r="B30" s="20"/>
      <c r="C30" s="20"/>
      <c r="D30" s="20"/>
      <c r="E30" s="20"/>
      <c r="F30" s="20"/>
      <c r="G30" s="26"/>
      <c r="H30" s="20"/>
    </row>
    <row r="31" spans="1:8" s="5" customFormat="1" ht="14.25" customHeight="1">
      <c r="A31" s="105" t="s">
        <v>12</v>
      </c>
      <c r="B31" s="20"/>
      <c r="C31" s="20"/>
      <c r="D31" s="20"/>
      <c r="E31" s="20"/>
      <c r="F31" s="20"/>
      <c r="G31" s="26"/>
      <c r="H31" s="20"/>
    </row>
    <row r="32" spans="1:11" s="57" customFormat="1" ht="42" customHeight="1">
      <c r="A32" s="61" t="s">
        <v>2</v>
      </c>
      <c r="B32" s="9" t="s">
        <v>38</v>
      </c>
      <c r="C32" s="9" t="s">
        <v>39</v>
      </c>
      <c r="D32" s="9" t="s">
        <v>40</v>
      </c>
      <c r="E32" s="9" t="s">
        <v>42</v>
      </c>
      <c r="F32" s="9" t="s">
        <v>41</v>
      </c>
      <c r="G32" s="9" t="s">
        <v>44</v>
      </c>
      <c r="H32" s="9" t="s">
        <v>45</v>
      </c>
      <c r="I32" s="9" t="s">
        <v>43</v>
      </c>
      <c r="J32" s="9" t="s">
        <v>163</v>
      </c>
      <c r="K32" s="53" t="s">
        <v>9</v>
      </c>
    </row>
    <row r="33" spans="1:11" s="5" customFormat="1" ht="15">
      <c r="A33" s="257" t="s">
        <v>46</v>
      </c>
      <c r="B33" s="59">
        <v>1358</v>
      </c>
      <c r="C33" s="59">
        <v>12520</v>
      </c>
      <c r="D33" s="59">
        <v>9536</v>
      </c>
      <c r="E33" s="59">
        <v>850</v>
      </c>
      <c r="F33" s="59">
        <v>1628</v>
      </c>
      <c r="G33" s="60">
        <v>2550</v>
      </c>
      <c r="H33" s="59">
        <v>3850</v>
      </c>
      <c r="I33" s="59"/>
      <c r="J33" s="125">
        <f>+D8*D14</f>
        <v>3240</v>
      </c>
      <c r="K33" s="63">
        <f>SUM(B33:J33)</f>
        <v>35532</v>
      </c>
    </row>
    <row r="34" spans="1:14" ht="15" hidden="1">
      <c r="A34" s="99"/>
      <c r="B34" s="38"/>
      <c r="C34" s="19"/>
      <c r="D34" s="19"/>
      <c r="E34" s="19"/>
      <c r="F34" s="19"/>
      <c r="G34" s="37"/>
      <c r="H34" s="32"/>
      <c r="J34" s="127" t="s">
        <v>59</v>
      </c>
      <c r="M34" s="17"/>
      <c r="N34" s="18"/>
    </row>
    <row r="35" spans="1:14" ht="15.75" hidden="1">
      <c r="A35" s="105" t="s">
        <v>171</v>
      </c>
      <c r="B35" s="20"/>
      <c r="C35" s="20"/>
      <c r="D35" s="20"/>
      <c r="E35" s="20"/>
      <c r="F35" s="20"/>
      <c r="G35" s="26"/>
      <c r="H35" s="20"/>
      <c r="J35" s="127"/>
      <c r="M35" s="17"/>
      <c r="N35" s="18"/>
    </row>
    <row r="36" spans="1:13" ht="60" hidden="1">
      <c r="A36" s="61" t="s">
        <v>2</v>
      </c>
      <c r="B36" s="9" t="s">
        <v>101</v>
      </c>
      <c r="C36" s="9" t="s">
        <v>92</v>
      </c>
      <c r="D36" s="9" t="s">
        <v>173</v>
      </c>
      <c r="E36" s="9" t="s">
        <v>93</v>
      </c>
      <c r="F36" s="9" t="s">
        <v>94</v>
      </c>
      <c r="G36" s="9" t="s">
        <v>100</v>
      </c>
      <c r="H36" s="9" t="s">
        <v>102</v>
      </c>
      <c r="I36" s="9" t="s">
        <v>172</v>
      </c>
      <c r="L36" s="17"/>
      <c r="M36" s="18"/>
    </row>
    <row r="37" spans="1:13" ht="15" hidden="1">
      <c r="A37" s="35"/>
      <c r="B37" s="195"/>
      <c r="C37" s="196"/>
      <c r="D37" s="243"/>
      <c r="E37" s="60"/>
      <c r="F37" s="197"/>
      <c r="G37" s="198"/>
      <c r="H37" s="198"/>
      <c r="I37" s="198"/>
      <c r="L37" s="17"/>
      <c r="M37" s="18"/>
    </row>
    <row r="38" spans="1:13" ht="15" hidden="1">
      <c r="A38" s="35"/>
      <c r="B38" s="195"/>
      <c r="C38" s="196"/>
      <c r="D38" s="244"/>
      <c r="E38" s="60"/>
      <c r="F38" s="197"/>
      <c r="G38" s="196"/>
      <c r="H38" s="196"/>
      <c r="I38" s="60"/>
      <c r="L38" s="17"/>
      <c r="M38" s="18"/>
    </row>
    <row r="39" spans="1:13" s="8" customFormat="1" ht="15" hidden="1">
      <c r="A39" s="191"/>
      <c r="B39" s="192"/>
      <c r="C39" s="199"/>
      <c r="D39" s="200"/>
      <c r="E39" s="193"/>
      <c r="F39" s="194"/>
      <c r="G39" s="240"/>
      <c r="H39" s="241"/>
      <c r="I39" s="242"/>
      <c r="L39" s="72"/>
      <c r="M39" s="73"/>
    </row>
    <row r="40" spans="1:14" ht="15">
      <c r="A40" s="39"/>
      <c r="B40" s="38"/>
      <c r="C40" s="19"/>
      <c r="D40" s="19"/>
      <c r="E40" s="19"/>
      <c r="F40" s="19"/>
      <c r="G40" s="37"/>
      <c r="H40" s="32"/>
      <c r="J40" s="127"/>
      <c r="M40" s="17"/>
      <c r="N40" s="18"/>
    </row>
    <row r="41" spans="1:14" s="10" customFormat="1" ht="15">
      <c r="A41" s="103" t="s">
        <v>49</v>
      </c>
      <c r="B41" s="20"/>
      <c r="C41" s="20"/>
      <c r="D41" s="20"/>
      <c r="E41" s="20"/>
      <c r="F41" s="20"/>
      <c r="G41" s="26"/>
      <c r="H41" s="20"/>
      <c r="I41" s="5"/>
      <c r="J41" s="5"/>
      <c r="K41" s="3"/>
      <c r="L41" s="3"/>
      <c r="M41" s="17"/>
      <c r="N41" s="18"/>
    </row>
    <row r="42" spans="1:9" s="10" customFormat="1" ht="30">
      <c r="A42" s="61" t="s">
        <v>2</v>
      </c>
      <c r="B42" s="9" t="s">
        <v>50</v>
      </c>
      <c r="C42" s="9" t="s">
        <v>51</v>
      </c>
      <c r="D42" s="9" t="s">
        <v>199</v>
      </c>
      <c r="E42" s="9" t="s">
        <v>52</v>
      </c>
      <c r="F42" s="3"/>
      <c r="G42" s="3"/>
      <c r="H42" s="17"/>
      <c r="I42" s="18"/>
    </row>
    <row r="43" spans="1:9" s="10" customFormat="1" ht="16.5" customHeight="1">
      <c r="A43" s="35" t="s">
        <v>48</v>
      </c>
      <c r="B43" s="59">
        <v>5500</v>
      </c>
      <c r="C43" s="59">
        <v>6420</v>
      </c>
      <c r="D43" s="59">
        <v>12868</v>
      </c>
      <c r="E43" s="59">
        <v>32542</v>
      </c>
      <c r="F43" s="82" t="s">
        <v>182</v>
      </c>
      <c r="G43" s="3"/>
      <c r="H43" s="17"/>
      <c r="I43" s="18"/>
    </row>
    <row r="44" spans="1:14" s="10" customFormat="1" ht="15">
      <c r="A44" s="102"/>
      <c r="B44" s="65"/>
      <c r="C44" s="65"/>
      <c r="D44" s="19"/>
      <c r="E44" s="19"/>
      <c r="F44" s="19"/>
      <c r="G44" s="37"/>
      <c r="H44" s="32"/>
      <c r="K44" s="3"/>
      <c r="L44" s="3"/>
      <c r="M44" s="17"/>
      <c r="N44" s="18"/>
    </row>
    <row r="45" spans="1:14" s="10" customFormat="1" ht="15">
      <c r="A45" s="64"/>
      <c r="B45" s="65"/>
      <c r="C45" s="65"/>
      <c r="D45" s="19"/>
      <c r="E45" s="19"/>
      <c r="F45" s="19"/>
      <c r="G45" s="37"/>
      <c r="H45" s="32"/>
      <c r="K45" s="3"/>
      <c r="L45" s="3"/>
      <c r="M45" s="17"/>
      <c r="N45" s="18"/>
    </row>
    <row r="46" spans="1:14" s="10" customFormat="1" ht="23.25">
      <c r="A46" s="76" t="s">
        <v>57</v>
      </c>
      <c r="B46" s="77"/>
      <c r="C46" s="77"/>
      <c r="D46" s="78"/>
      <c r="E46" s="78"/>
      <c r="F46" s="78"/>
      <c r="G46" s="79"/>
      <c r="H46" s="78"/>
      <c r="I46" s="80"/>
      <c r="J46" s="80"/>
      <c r="K46" s="3"/>
      <c r="L46" s="3"/>
      <c r="M46" s="17"/>
      <c r="N46" s="18"/>
    </row>
    <row r="47" spans="1:14" s="10" customFormat="1" ht="15">
      <c r="A47" s="64"/>
      <c r="B47" s="65"/>
      <c r="C47" s="65"/>
      <c r="D47" s="19"/>
      <c r="E47" s="19"/>
      <c r="F47" s="19"/>
      <c r="G47" s="37"/>
      <c r="H47" s="32"/>
      <c r="K47" s="3"/>
      <c r="L47" s="3"/>
      <c r="M47" s="17"/>
      <c r="N47" s="18"/>
    </row>
    <row r="48" spans="1:14" s="10" customFormat="1" ht="15.75">
      <c r="A48" s="100" t="s">
        <v>53</v>
      </c>
      <c r="B48" s="20"/>
      <c r="C48" s="20"/>
      <c r="D48" s="20"/>
      <c r="E48" s="20"/>
      <c r="F48" s="20"/>
      <c r="G48" s="26"/>
      <c r="H48" s="20"/>
      <c r="K48" s="3"/>
      <c r="L48" s="3"/>
      <c r="M48" s="17"/>
      <c r="N48" s="18"/>
    </row>
    <row r="49" spans="1:8" s="10" customFormat="1" ht="33" customHeight="1">
      <c r="A49" s="62" t="s">
        <v>2</v>
      </c>
      <c r="B49" s="9" t="str">
        <f aca="true" t="shared" si="0" ref="B49:F50">+B17</f>
        <v>Grünland Silage</v>
      </c>
      <c r="C49" s="9" t="str">
        <f t="shared" si="0"/>
        <v>Grünland Heu</v>
      </c>
      <c r="D49" s="9" t="str">
        <f t="shared" si="0"/>
        <v>Grünland Weide</v>
      </c>
      <c r="E49" s="9" t="str">
        <f t="shared" si="0"/>
        <v>Milchkuh</v>
      </c>
      <c r="F49" s="9" t="str">
        <f t="shared" si="0"/>
        <v>Weibliche Aufzucht</v>
      </c>
      <c r="G49" s="9" t="s">
        <v>185</v>
      </c>
      <c r="H49" s="9" t="s">
        <v>144</v>
      </c>
    </row>
    <row r="50" spans="1:8" s="10" customFormat="1" ht="13.5" customHeight="1">
      <c r="A50" s="174" t="s">
        <v>3</v>
      </c>
      <c r="B50" s="175" t="str">
        <f t="shared" si="0"/>
        <v>ha</v>
      </c>
      <c r="C50" s="175" t="str">
        <f t="shared" si="0"/>
        <v>ha</v>
      </c>
      <c r="D50" s="175" t="str">
        <f t="shared" si="0"/>
        <v>ha</v>
      </c>
      <c r="E50" s="175" t="str">
        <f t="shared" si="0"/>
        <v>St. und Jahr</v>
      </c>
      <c r="F50" s="175" t="str">
        <f t="shared" si="0"/>
        <v>fertiges Tier</v>
      </c>
      <c r="G50" s="176"/>
      <c r="H50" s="176" t="s">
        <v>5</v>
      </c>
    </row>
    <row r="51" spans="1:9" s="10" customFormat="1" ht="14.25" customHeight="1">
      <c r="A51" s="27" t="s">
        <v>141</v>
      </c>
      <c r="B51" s="54">
        <f>+B20*$B$8</f>
        <v>24.29</v>
      </c>
      <c r="C51" s="54">
        <f>+C20*$B$8</f>
        <v>3.4700000000000006</v>
      </c>
      <c r="D51" s="54">
        <f>+D20*$B$8</f>
        <v>6.940000000000001</v>
      </c>
      <c r="E51" s="178">
        <v>28</v>
      </c>
      <c r="F51" s="44">
        <f>+E51*0.5</f>
        <v>14</v>
      </c>
      <c r="G51" s="173"/>
      <c r="H51" s="44">
        <f>+F8</f>
        <v>19.8</v>
      </c>
      <c r="I51" s="201"/>
    </row>
    <row r="52" spans="1:9" s="10" customFormat="1" ht="15">
      <c r="A52" s="27" t="s">
        <v>142</v>
      </c>
      <c r="B52" s="254">
        <f>+B22</f>
        <v>-560</v>
      </c>
      <c r="C52" s="254">
        <f>+C22</f>
        <v>-568</v>
      </c>
      <c r="D52" s="254">
        <f>+D22</f>
        <v>-406</v>
      </c>
      <c r="E52" s="254">
        <f>+E22</f>
        <v>2058</v>
      </c>
      <c r="F52" s="254">
        <f>+F22</f>
        <v>685</v>
      </c>
      <c r="G52" s="74"/>
      <c r="H52" s="46">
        <f>+G22</f>
        <v>250</v>
      </c>
      <c r="I52" s="201"/>
    </row>
    <row r="53" spans="1:9" s="10" customFormat="1" ht="15">
      <c r="A53" s="30" t="s">
        <v>56</v>
      </c>
      <c r="B53" s="262">
        <f>+B51*B52</f>
        <v>-13602.4</v>
      </c>
      <c r="C53" s="262">
        <f aca="true" t="shared" si="1" ref="C53:H53">+C51*C52</f>
        <v>-1970.9600000000003</v>
      </c>
      <c r="D53" s="262">
        <f t="shared" si="1"/>
        <v>-2817.6400000000003</v>
      </c>
      <c r="E53" s="262">
        <f t="shared" si="1"/>
        <v>57624</v>
      </c>
      <c r="F53" s="262">
        <f t="shared" si="1"/>
        <v>9590</v>
      </c>
      <c r="G53" s="189">
        <f>SUM(B53:F53)</f>
        <v>48823</v>
      </c>
      <c r="H53" s="263">
        <f t="shared" si="1"/>
        <v>4950</v>
      </c>
      <c r="I53" s="202"/>
    </row>
    <row r="54" spans="1:9" s="10" customFormat="1" ht="15">
      <c r="A54" s="29" t="s">
        <v>138</v>
      </c>
      <c r="B54" s="45">
        <f>+B23</f>
        <v>10</v>
      </c>
      <c r="C54" s="45">
        <f>+C23</f>
        <v>14.2</v>
      </c>
      <c r="D54" s="45">
        <f>+D23</f>
        <v>22</v>
      </c>
      <c r="E54" s="45">
        <f>+E23</f>
        <v>85</v>
      </c>
      <c r="F54" s="45">
        <f>+F23</f>
        <v>28.3</v>
      </c>
      <c r="G54" s="177"/>
      <c r="H54" s="45">
        <f>+G23</f>
        <v>5.5</v>
      </c>
      <c r="I54" s="201"/>
    </row>
    <row r="55" spans="1:9" s="32" customFormat="1" ht="15">
      <c r="A55" s="52" t="s">
        <v>55</v>
      </c>
      <c r="B55" s="66">
        <f>+B54*B51</f>
        <v>242.89999999999998</v>
      </c>
      <c r="C55" s="66">
        <f>+C54*C51</f>
        <v>49.27400000000001</v>
      </c>
      <c r="D55" s="66">
        <f>+D54*D51</f>
        <v>152.68000000000004</v>
      </c>
      <c r="E55" s="66">
        <f>+E54*E51</f>
        <v>2380</v>
      </c>
      <c r="F55" s="66">
        <f>+F54*F51</f>
        <v>396.2</v>
      </c>
      <c r="G55" s="121">
        <f>SUM(B55:F55)</f>
        <v>3221.054</v>
      </c>
      <c r="H55" s="121">
        <f>+H51*H54</f>
        <v>108.9</v>
      </c>
      <c r="I55" s="202"/>
    </row>
    <row r="56" spans="1:9" s="8" customFormat="1" ht="15">
      <c r="A56" s="29" t="s">
        <v>183</v>
      </c>
      <c r="B56" s="255">
        <f>+B24</f>
        <v>38049</v>
      </c>
      <c r="C56" s="255">
        <f>+C24</f>
        <v>31903</v>
      </c>
      <c r="D56" s="255">
        <f>+D24</f>
        <v>38145</v>
      </c>
      <c r="E56" s="255">
        <f>+E24</f>
        <v>-30079</v>
      </c>
      <c r="F56" s="255">
        <f>+F24</f>
        <v>-29948</v>
      </c>
      <c r="G56" s="177"/>
      <c r="H56" s="177"/>
      <c r="I56" s="201"/>
    </row>
    <row r="57" spans="1:9" s="8" customFormat="1" ht="15">
      <c r="A57" s="52" t="s">
        <v>165</v>
      </c>
      <c r="B57" s="264">
        <f>+B56*B51</f>
        <v>924210.21</v>
      </c>
      <c r="C57" s="264">
        <f>+C56*C51</f>
        <v>110703.41000000002</v>
      </c>
      <c r="D57" s="264">
        <f>+D56*D51</f>
        <v>264726.30000000005</v>
      </c>
      <c r="E57" s="264">
        <f>+E56*E51</f>
        <v>-842212</v>
      </c>
      <c r="F57" s="264">
        <f>+F56*F51</f>
        <v>-419272</v>
      </c>
      <c r="G57" s="188">
        <f>SUM(B57:F57)</f>
        <v>38155.919999999925</v>
      </c>
      <c r="H57" s="180"/>
      <c r="I57" s="202"/>
    </row>
    <row r="58" spans="1:8" s="8" customFormat="1" ht="15">
      <c r="A58" s="39"/>
      <c r="B58" s="38"/>
      <c r="C58" s="19"/>
      <c r="D58" s="19"/>
      <c r="E58" s="19"/>
      <c r="F58" s="19"/>
      <c r="G58" s="37"/>
      <c r="H58" s="32"/>
    </row>
    <row r="59" spans="1:8" s="8" customFormat="1" ht="15">
      <c r="A59" s="101" t="s">
        <v>4</v>
      </c>
      <c r="B59" s="20"/>
      <c r="C59" s="20"/>
      <c r="D59" s="20"/>
      <c r="E59" s="20"/>
      <c r="F59" s="20"/>
      <c r="G59" s="26"/>
      <c r="H59" s="20"/>
    </row>
    <row r="60" spans="1:8" s="8" customFormat="1" ht="30.75" customHeight="1">
      <c r="A60" s="62" t="s">
        <v>2</v>
      </c>
      <c r="B60" s="9" t="str">
        <f>+B27</f>
        <v>Direkt-zahlung</v>
      </c>
      <c r="C60" s="9" t="str">
        <f>+C27</f>
        <v>Bioprämie</v>
      </c>
      <c r="D60" s="9" t="str">
        <f>+D27</f>
        <v>UBB</v>
      </c>
      <c r="E60" s="9" t="str">
        <f>+E27</f>
        <v>Silage-verzicht</v>
      </c>
      <c r="F60" s="9" t="s">
        <v>167</v>
      </c>
      <c r="G60" s="9" t="s">
        <v>162</v>
      </c>
      <c r="H60" s="9" t="s">
        <v>54</v>
      </c>
    </row>
    <row r="61" spans="1:9" s="8" customFormat="1" ht="15">
      <c r="A61" s="16" t="s">
        <v>58</v>
      </c>
      <c r="B61" s="71">
        <f>+B28*B29</f>
        <v>10063</v>
      </c>
      <c r="C61" s="71"/>
      <c r="D61" s="71">
        <f>+D28*D29</f>
        <v>1561.5000000000002</v>
      </c>
      <c r="E61" s="71"/>
      <c r="F61" s="71"/>
      <c r="G61" s="71">
        <f>+G29</f>
        <v>5655.780000000001</v>
      </c>
      <c r="H61" s="189">
        <f>SUM(B61:G61)</f>
        <v>17280.28</v>
      </c>
      <c r="I61" s="204" t="s">
        <v>184</v>
      </c>
    </row>
    <row r="62" spans="1:8" s="8" customFormat="1" ht="15">
      <c r="A62" s="99"/>
      <c r="B62" s="38"/>
      <c r="C62" s="19"/>
      <c r="D62" s="19"/>
      <c r="E62" s="19"/>
      <c r="F62" s="19"/>
      <c r="G62" s="37"/>
      <c r="H62" s="32"/>
    </row>
    <row r="63" spans="1:8" s="8" customFormat="1" ht="15.75" hidden="1">
      <c r="A63" s="100" t="s">
        <v>175</v>
      </c>
      <c r="B63" s="20"/>
      <c r="C63" s="20"/>
      <c r="D63" s="20"/>
      <c r="E63" s="20"/>
      <c r="F63" s="19"/>
      <c r="G63" s="37"/>
      <c r="H63" s="32"/>
    </row>
    <row r="64" spans="1:8" s="8" customFormat="1" ht="54" customHeight="1" hidden="1">
      <c r="A64" s="62" t="s">
        <v>2</v>
      </c>
      <c r="B64" s="9" t="s">
        <v>95</v>
      </c>
      <c r="C64" s="9" t="s">
        <v>97</v>
      </c>
      <c r="D64" s="9" t="s">
        <v>98</v>
      </c>
      <c r="E64" s="9" t="s">
        <v>104</v>
      </c>
      <c r="F64" s="19"/>
      <c r="G64" s="37"/>
      <c r="H64" s="32"/>
    </row>
    <row r="65" spans="1:8" s="8" customFormat="1" ht="15" hidden="1">
      <c r="A65" s="129" t="s">
        <v>0</v>
      </c>
      <c r="B65" s="130"/>
      <c r="C65" s="130"/>
      <c r="D65" s="130"/>
      <c r="E65" s="131"/>
      <c r="F65" s="19"/>
      <c r="G65" s="37"/>
      <c r="H65" s="32"/>
    </row>
    <row r="66" spans="1:8" s="8" customFormat="1" ht="15" hidden="1">
      <c r="A66" s="27" t="s">
        <v>96</v>
      </c>
      <c r="B66" s="46"/>
      <c r="C66" s="46"/>
      <c r="D66" s="110"/>
      <c r="E66" s="74"/>
      <c r="F66" s="19"/>
      <c r="G66" s="37"/>
      <c r="H66" s="32"/>
    </row>
    <row r="67" spans="1:8" s="8" customFormat="1" ht="15" hidden="1">
      <c r="A67" s="129" t="s">
        <v>103</v>
      </c>
      <c r="B67" s="131"/>
      <c r="C67" s="131"/>
      <c r="D67" s="131"/>
      <c r="E67" s="130"/>
      <c r="F67" s="19"/>
      <c r="G67" s="37"/>
      <c r="H67" s="32"/>
    </row>
    <row r="68" spans="1:8" s="8" customFormat="1" ht="15" hidden="1">
      <c r="A68" s="34" t="s">
        <v>99</v>
      </c>
      <c r="B68" s="132"/>
      <c r="C68" s="132"/>
      <c r="D68" s="132"/>
      <c r="E68" s="110"/>
      <c r="F68" s="19"/>
      <c r="G68" s="37"/>
      <c r="H68" s="32"/>
    </row>
    <row r="69" spans="1:8" s="8" customFormat="1" ht="15" hidden="1">
      <c r="A69" s="39"/>
      <c r="B69" s="38"/>
      <c r="C69" s="19"/>
      <c r="D69" s="19"/>
      <c r="E69" s="19"/>
      <c r="F69" s="19"/>
      <c r="G69" s="37"/>
      <c r="H69" s="32"/>
    </row>
    <row r="70" spans="1:8" s="8" customFormat="1" ht="15.75" hidden="1">
      <c r="A70" s="100" t="s">
        <v>176</v>
      </c>
      <c r="B70" s="20"/>
      <c r="C70" s="20"/>
      <c r="D70" s="20"/>
      <c r="E70" s="20"/>
      <c r="F70" s="19"/>
      <c r="G70" s="37"/>
      <c r="H70" s="32"/>
    </row>
    <row r="71" spans="1:8" s="8" customFormat="1" ht="43.5" customHeight="1" hidden="1">
      <c r="A71" s="62" t="s">
        <v>2</v>
      </c>
      <c r="B71" s="9" t="s">
        <v>95</v>
      </c>
      <c r="C71" s="9" t="s">
        <v>97</v>
      </c>
      <c r="D71" s="9" t="s">
        <v>98</v>
      </c>
      <c r="E71" s="9" t="s">
        <v>104</v>
      </c>
      <c r="F71" s="19"/>
      <c r="G71" s="37"/>
      <c r="H71" s="32"/>
    </row>
    <row r="72" spans="1:8" s="8" customFormat="1" ht="15" hidden="1">
      <c r="A72" s="129" t="s">
        <v>0</v>
      </c>
      <c r="B72" s="130"/>
      <c r="C72" s="130"/>
      <c r="D72" s="130"/>
      <c r="E72" s="131"/>
      <c r="F72" s="19"/>
      <c r="G72" s="37"/>
      <c r="H72" s="32"/>
    </row>
    <row r="73" spans="1:8" s="8" customFormat="1" ht="15" hidden="1">
      <c r="A73" s="27" t="s">
        <v>96</v>
      </c>
      <c r="B73" s="46"/>
      <c r="C73" s="46"/>
      <c r="D73" s="110"/>
      <c r="E73" s="74"/>
      <c r="F73" s="19"/>
      <c r="G73" s="37"/>
      <c r="H73" s="32"/>
    </row>
    <row r="74" spans="1:8" s="8" customFormat="1" ht="15" hidden="1">
      <c r="A74" s="16" t="s">
        <v>174</v>
      </c>
      <c r="B74" s="179"/>
      <c r="C74" s="179"/>
      <c r="D74" s="179"/>
      <c r="E74" s="71"/>
      <c r="F74" s="19"/>
      <c r="G74" s="37"/>
      <c r="H74" s="32"/>
    </row>
    <row r="75" spans="1:8" s="8" customFormat="1" ht="15">
      <c r="A75" s="39"/>
      <c r="B75" s="38"/>
      <c r="C75" s="19"/>
      <c r="D75" s="19"/>
      <c r="E75" s="19"/>
      <c r="F75" s="19"/>
      <c r="G75" s="37"/>
      <c r="H75" s="32"/>
    </row>
    <row r="76" spans="1:10" s="13" customFormat="1" ht="15" customHeight="1">
      <c r="A76" s="100" t="s">
        <v>60</v>
      </c>
      <c r="B76" s="10"/>
      <c r="C76" s="84"/>
      <c r="D76" s="100" t="s">
        <v>71</v>
      </c>
      <c r="E76" s="86"/>
      <c r="F76" s="86"/>
      <c r="G76" s="25"/>
      <c r="H76" s="100" t="s">
        <v>49</v>
      </c>
      <c r="I76" s="86"/>
      <c r="J76" s="86"/>
    </row>
    <row r="77" spans="1:10" s="13" customFormat="1" ht="15" customHeight="1">
      <c r="A77" s="87" t="s">
        <v>2</v>
      </c>
      <c r="B77" s="36" t="s">
        <v>10</v>
      </c>
      <c r="C77" s="85"/>
      <c r="D77" s="226" t="s">
        <v>2</v>
      </c>
      <c r="E77" s="226"/>
      <c r="F77" s="31" t="s">
        <v>10</v>
      </c>
      <c r="G77" s="10"/>
      <c r="H77" s="226" t="s">
        <v>2</v>
      </c>
      <c r="I77" s="226"/>
      <c r="J77" s="31" t="s">
        <v>10</v>
      </c>
    </row>
    <row r="78" spans="1:10" s="13" customFormat="1" ht="15" customHeight="1">
      <c r="A78" s="88" t="s">
        <v>143</v>
      </c>
      <c r="B78" s="89">
        <f>+G53</f>
        <v>48823</v>
      </c>
      <c r="C78" s="85"/>
      <c r="D78" s="235" t="s">
        <v>16</v>
      </c>
      <c r="E78" s="235"/>
      <c r="F78" s="71">
        <f>+B88</f>
        <v>35521.28</v>
      </c>
      <c r="G78" s="116"/>
      <c r="H78" s="224" t="s">
        <v>75</v>
      </c>
      <c r="I78" s="224"/>
      <c r="J78" s="55">
        <f>+B88</f>
        <v>35521.28</v>
      </c>
    </row>
    <row r="79" spans="1:10" s="13" customFormat="1" ht="15" customHeight="1">
      <c r="A79" s="21" t="s">
        <v>186</v>
      </c>
      <c r="B79" s="22"/>
      <c r="C79" s="85"/>
      <c r="D79" s="236" t="s">
        <v>66</v>
      </c>
      <c r="E79" s="237"/>
      <c r="F79" s="108">
        <f>+B91*C14</f>
        <v>64934.103</v>
      </c>
      <c r="G79" s="116"/>
      <c r="H79" s="238" t="s">
        <v>201</v>
      </c>
      <c r="I79" s="239"/>
      <c r="J79" s="47">
        <f>+D43</f>
        <v>12868</v>
      </c>
    </row>
    <row r="80" spans="1:11" ht="15" customHeight="1">
      <c r="A80" s="23" t="s">
        <v>14</v>
      </c>
      <c r="B80" s="24">
        <f>+H61</f>
        <v>17280.28</v>
      </c>
      <c r="C80" s="85"/>
      <c r="D80" s="228" t="s">
        <v>67</v>
      </c>
      <c r="E80" s="229"/>
      <c r="F80" s="109">
        <f>+G14*B14</f>
        <v>8343.779999999999</v>
      </c>
      <c r="G80" s="116"/>
      <c r="H80" s="225" t="s">
        <v>202</v>
      </c>
      <c r="I80" s="226"/>
      <c r="J80" s="48">
        <f>+J78-J79</f>
        <v>22653.28</v>
      </c>
      <c r="K80" s="13"/>
    </row>
    <row r="81" spans="1:11" ht="15">
      <c r="A81" s="90" t="s">
        <v>19</v>
      </c>
      <c r="B81" s="40">
        <f>+H53</f>
        <v>4950</v>
      </c>
      <c r="C81" s="85"/>
      <c r="D81" s="230" t="s">
        <v>68</v>
      </c>
      <c r="E81" s="231"/>
      <c r="F81" s="110">
        <f>+C8*F14</f>
        <v>7170.000000000001</v>
      </c>
      <c r="G81" s="116"/>
      <c r="H81" s="232" t="s">
        <v>72</v>
      </c>
      <c r="I81" s="233"/>
      <c r="J81" s="46">
        <f>+B43</f>
        <v>5500</v>
      </c>
      <c r="K81" s="13"/>
    </row>
    <row r="82" spans="1:11" s="5" customFormat="1" ht="15">
      <c r="A82" s="123" t="s">
        <v>15</v>
      </c>
      <c r="B82" s="95">
        <f>SUM(B78:B81)</f>
        <v>71053.28</v>
      </c>
      <c r="C82" s="85"/>
      <c r="D82" s="222" t="s">
        <v>69</v>
      </c>
      <c r="E82" s="223"/>
      <c r="F82" s="267">
        <f>+F78-SUM(F79:F81)</f>
        <v>-44926.603</v>
      </c>
      <c r="G82" s="58"/>
      <c r="H82" s="232" t="s">
        <v>17</v>
      </c>
      <c r="I82" s="233"/>
      <c r="J82" s="46">
        <f>+C43</f>
        <v>6420</v>
      </c>
      <c r="K82" s="13"/>
    </row>
    <row r="83" spans="1:11" s="5" customFormat="1" ht="15">
      <c r="A83" s="134" t="s">
        <v>61</v>
      </c>
      <c r="B83" s="93">
        <f>+K33</f>
        <v>35532</v>
      </c>
      <c r="C83" s="85"/>
      <c r="D83" s="222" t="s">
        <v>70</v>
      </c>
      <c r="E83" s="223"/>
      <c r="F83" s="119">
        <f>F78/SUM(F79:F81)</f>
        <v>0.44154399936167366</v>
      </c>
      <c r="G83" s="117"/>
      <c r="H83" s="225" t="s">
        <v>89</v>
      </c>
      <c r="I83" s="226"/>
      <c r="J83" s="48">
        <f>+J80+J81+J82</f>
        <v>34573.28</v>
      </c>
      <c r="K83" s="13"/>
    </row>
    <row r="84" spans="1:10" ht="15" customHeight="1">
      <c r="A84" s="135" t="s">
        <v>187</v>
      </c>
      <c r="B84" s="265"/>
      <c r="C84" s="10"/>
      <c r="D84" s="10"/>
      <c r="G84" s="3"/>
      <c r="H84" s="218" t="s">
        <v>18</v>
      </c>
      <c r="I84" s="219"/>
      <c r="J84" s="46">
        <f>+E43</f>
        <v>32542</v>
      </c>
    </row>
    <row r="85" spans="1:10" ht="15" customHeight="1">
      <c r="A85" s="135" t="s">
        <v>188</v>
      </c>
      <c r="B85" s="265"/>
      <c r="C85" s="10"/>
      <c r="D85" s="70" t="s">
        <v>88</v>
      </c>
      <c r="E85" s="10"/>
      <c r="F85" s="25"/>
      <c r="G85" s="25"/>
      <c r="H85" s="216" t="s">
        <v>76</v>
      </c>
      <c r="I85" s="217"/>
      <c r="J85" s="121">
        <f>+J83-J84</f>
        <v>2031.2799999999988</v>
      </c>
    </row>
    <row r="86" spans="1:11" ht="15" customHeight="1">
      <c r="A86" s="135" t="s">
        <v>189</v>
      </c>
      <c r="B86" s="265"/>
      <c r="C86" s="91"/>
      <c r="D86" s="224" t="s">
        <v>85</v>
      </c>
      <c r="E86" s="224"/>
      <c r="F86" s="114">
        <f>+F78</f>
        <v>35521.28</v>
      </c>
      <c r="G86" s="25"/>
      <c r="H86" s="227"/>
      <c r="I86" s="227"/>
      <c r="K86" s="5"/>
    </row>
    <row r="87" spans="1:11" ht="15" customHeight="1">
      <c r="A87" s="133" t="s">
        <v>190</v>
      </c>
      <c r="B87" s="266"/>
      <c r="C87" s="10"/>
      <c r="D87" s="218" t="s">
        <v>86</v>
      </c>
      <c r="E87" s="219"/>
      <c r="F87" s="115">
        <f>+C33+D33</f>
        <v>22056</v>
      </c>
      <c r="G87" s="25"/>
      <c r="H87" s="70" t="s">
        <v>81</v>
      </c>
      <c r="I87" s="20"/>
      <c r="J87" s="5"/>
      <c r="K87" s="5"/>
    </row>
    <row r="88" spans="1:11" ht="15">
      <c r="A88" s="97" t="s">
        <v>63</v>
      </c>
      <c r="B88" s="95">
        <f>+B82-SUM(B83:B87)</f>
        <v>35521.28</v>
      </c>
      <c r="C88" s="10"/>
      <c r="D88" s="222" t="s">
        <v>87</v>
      </c>
      <c r="E88" s="223"/>
      <c r="F88" s="120">
        <f>+F86+F87</f>
        <v>57577.28</v>
      </c>
      <c r="G88" s="25"/>
      <c r="H88" s="224" t="s">
        <v>77</v>
      </c>
      <c r="I88" s="224"/>
      <c r="J88" s="112">
        <f>+J85</f>
        <v>2031.2799999999988</v>
      </c>
      <c r="K88" s="5"/>
    </row>
    <row r="89" spans="1:11" ht="15" customHeight="1">
      <c r="A89" s="92" t="s">
        <v>62</v>
      </c>
      <c r="B89" s="93">
        <f>+G55+H55</f>
        <v>3329.954</v>
      </c>
      <c r="C89" s="10"/>
      <c r="D89" s="10"/>
      <c r="E89" s="10"/>
      <c r="F89" s="10"/>
      <c r="G89" s="25"/>
      <c r="H89" s="218" t="s">
        <v>78</v>
      </c>
      <c r="I89" s="219"/>
      <c r="J89" s="113"/>
      <c r="K89" s="5"/>
    </row>
    <row r="90" spans="1:11" ht="15">
      <c r="A90" s="94" t="s">
        <v>177</v>
      </c>
      <c r="B90" s="40">
        <f>+B89*0.3</f>
        <v>998.9862</v>
      </c>
      <c r="C90" s="10"/>
      <c r="D90" s="10"/>
      <c r="E90" s="10"/>
      <c r="F90" s="10"/>
      <c r="G90" s="25"/>
      <c r="H90" s="216" t="s">
        <v>82</v>
      </c>
      <c r="I90" s="217"/>
      <c r="J90" s="122">
        <f>+J88+J89</f>
        <v>2031.2799999999988</v>
      </c>
      <c r="K90" s="5"/>
    </row>
    <row r="91" spans="1:11" ht="15">
      <c r="A91" s="98" t="s">
        <v>64</v>
      </c>
      <c r="B91" s="93">
        <f>+B89+B90</f>
        <v>4328.9402</v>
      </c>
      <c r="C91" s="10"/>
      <c r="D91" s="10"/>
      <c r="E91" s="10"/>
      <c r="F91" s="10"/>
      <c r="G91" s="25"/>
      <c r="H91" s="218" t="s">
        <v>79</v>
      </c>
      <c r="I91" s="219"/>
      <c r="J91" s="113">
        <f>+C33</f>
        <v>12520</v>
      </c>
      <c r="K91" s="5"/>
    </row>
    <row r="92" spans="1:11" ht="15">
      <c r="A92" s="97" t="s">
        <v>65</v>
      </c>
      <c r="B92" s="96">
        <f>+B88/B91</f>
        <v>8.205537235187494</v>
      </c>
      <c r="C92" s="10"/>
      <c r="D92" s="10"/>
      <c r="E92" s="10"/>
      <c r="F92" s="10"/>
      <c r="G92" s="25"/>
      <c r="H92" s="216" t="s">
        <v>83</v>
      </c>
      <c r="I92" s="217"/>
      <c r="J92" s="122">
        <f>+J90+J91</f>
        <v>14551.279999999999</v>
      </c>
      <c r="K92" s="5"/>
    </row>
    <row r="93" spans="1:11" ht="15">
      <c r="A93" s="83"/>
      <c r="B93" s="10"/>
      <c r="C93" s="10"/>
      <c r="D93" s="10"/>
      <c r="E93" s="10"/>
      <c r="F93" s="10"/>
      <c r="G93" s="25"/>
      <c r="H93" s="218" t="s">
        <v>80</v>
      </c>
      <c r="I93" s="219"/>
      <c r="J93" s="113">
        <f>+D33</f>
        <v>9536</v>
      </c>
      <c r="K93" s="5"/>
    </row>
    <row r="94" spans="1:11" ht="15.75" customHeight="1">
      <c r="A94" s="201" t="s">
        <v>191</v>
      </c>
      <c r="B94" s="10"/>
      <c r="H94" s="216" t="s">
        <v>84</v>
      </c>
      <c r="I94" s="217"/>
      <c r="J94" s="122">
        <f>+J92+J93</f>
        <v>24087.28</v>
      </c>
      <c r="K94" s="5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10" ht="12.75">
      <c r="A98" s="6"/>
      <c r="B98" s="6"/>
      <c r="C98" s="6"/>
      <c r="D98" s="6"/>
      <c r="E98" s="6"/>
      <c r="F98" s="6"/>
      <c r="G98" s="7"/>
      <c r="H98" s="6"/>
      <c r="I98" s="6"/>
      <c r="J98" s="6"/>
    </row>
    <row r="99" ht="15">
      <c r="A99" s="210" t="s">
        <v>194</v>
      </c>
    </row>
    <row r="100" spans="1:11" ht="30">
      <c r="A100" s="181" t="s">
        <v>145</v>
      </c>
      <c r="B100" s="220" t="s">
        <v>146</v>
      </c>
      <c r="C100" s="220"/>
      <c r="D100" s="182" t="s">
        <v>147</v>
      </c>
      <c r="E100" s="182" t="s">
        <v>148</v>
      </c>
      <c r="H100" s="5"/>
      <c r="I100" s="5"/>
      <c r="J100" s="5"/>
      <c r="K100" s="5"/>
    </row>
    <row r="101" spans="1:11" ht="15">
      <c r="A101" s="12" t="s">
        <v>149</v>
      </c>
      <c r="B101" s="221" t="s">
        <v>150</v>
      </c>
      <c r="C101" s="221"/>
      <c r="D101" s="205">
        <v>10</v>
      </c>
      <c r="E101" s="183">
        <f>(2.1*H8+65)*D101</f>
        <v>3338</v>
      </c>
      <c r="F101" s="204" t="s">
        <v>192</v>
      </c>
      <c r="H101" s="5"/>
      <c r="I101" s="5"/>
      <c r="J101" s="5"/>
      <c r="K101" s="5"/>
    </row>
    <row r="102" spans="1:5" ht="15">
      <c r="A102" s="14" t="s">
        <v>151</v>
      </c>
      <c r="B102" s="212" t="s">
        <v>152</v>
      </c>
      <c r="C102" s="212"/>
      <c r="D102" s="206">
        <v>20</v>
      </c>
      <c r="E102" s="184">
        <f>(0.38*H8+50)*D102</f>
        <v>1972.8</v>
      </c>
    </row>
    <row r="103" spans="1:5" ht="15">
      <c r="A103" s="14" t="s">
        <v>153</v>
      </c>
      <c r="B103" s="212" t="s">
        <v>154</v>
      </c>
      <c r="C103" s="212"/>
      <c r="D103" s="206">
        <v>4.7</v>
      </c>
      <c r="E103" s="184">
        <f>(0.3*H8+35)*D103</f>
        <v>344.98</v>
      </c>
    </row>
    <row r="104" spans="1:5" ht="15">
      <c r="A104" s="14" t="s">
        <v>155</v>
      </c>
      <c r="B104" s="212" t="s">
        <v>156</v>
      </c>
      <c r="C104" s="212"/>
      <c r="D104" s="206"/>
      <c r="E104" s="184">
        <f>(0.24*H8+25)*D104</f>
        <v>0</v>
      </c>
    </row>
    <row r="105" spans="1:5" ht="15">
      <c r="A105" s="14" t="s">
        <v>157</v>
      </c>
      <c r="B105" s="212" t="s">
        <v>158</v>
      </c>
      <c r="C105" s="212"/>
      <c r="D105" s="206"/>
      <c r="E105" s="184">
        <f>(0.2*H8+20)*D105</f>
        <v>0</v>
      </c>
    </row>
    <row r="106" spans="1:5" ht="15">
      <c r="A106" s="15" t="s">
        <v>159</v>
      </c>
      <c r="B106" s="213" t="s">
        <v>160</v>
      </c>
      <c r="C106" s="213"/>
      <c r="D106" s="207"/>
      <c r="E106" s="185">
        <f>(0.16*H8+16)*D106</f>
        <v>0</v>
      </c>
    </row>
    <row r="107" spans="1:5" ht="15">
      <c r="A107" s="186" t="s">
        <v>161</v>
      </c>
      <c r="B107" s="214"/>
      <c r="C107" s="215"/>
      <c r="D107" s="208">
        <f>SUM(D101:D106)</f>
        <v>34.7</v>
      </c>
      <c r="E107" s="187">
        <f>SUM(E101:E106)</f>
        <v>5655.780000000001</v>
      </c>
    </row>
  </sheetData>
  <sheetProtection/>
  <mergeCells count="38">
    <mergeCell ref="A3:J3"/>
    <mergeCell ref="D77:E77"/>
    <mergeCell ref="H77:I77"/>
    <mergeCell ref="D78:E78"/>
    <mergeCell ref="H78:I78"/>
    <mergeCell ref="D79:E79"/>
    <mergeCell ref="H79:I79"/>
    <mergeCell ref="G39:I39"/>
    <mergeCell ref="D37:D38"/>
    <mergeCell ref="D80:E80"/>
    <mergeCell ref="H80:I80"/>
    <mergeCell ref="D81:E81"/>
    <mergeCell ref="H81:I81"/>
    <mergeCell ref="D82:E82"/>
    <mergeCell ref="H82:I82"/>
    <mergeCell ref="D83:E83"/>
    <mergeCell ref="H83:I83"/>
    <mergeCell ref="H84:I84"/>
    <mergeCell ref="H85:I85"/>
    <mergeCell ref="D86:E86"/>
    <mergeCell ref="H86:I86"/>
    <mergeCell ref="B102:C102"/>
    <mergeCell ref="D87:E87"/>
    <mergeCell ref="D88:E88"/>
    <mergeCell ref="H88:I88"/>
    <mergeCell ref="H89:I89"/>
    <mergeCell ref="H90:I90"/>
    <mergeCell ref="H91:I91"/>
    <mergeCell ref="B103:C103"/>
    <mergeCell ref="B104:C104"/>
    <mergeCell ref="B105:C105"/>
    <mergeCell ref="B106:C106"/>
    <mergeCell ref="B107:C107"/>
    <mergeCell ref="H92:I92"/>
    <mergeCell ref="H93:I93"/>
    <mergeCell ref="H94:I94"/>
    <mergeCell ref="B100:C100"/>
    <mergeCell ref="B101:C1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&amp;LBWL in der ÖLW&amp;RLeopold Kirner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07"/>
  <sheetViews>
    <sheetView showGridLines="0" zoomScale="205" zoomScaleNormal="205" workbookViewId="0" topLeftCell="A34">
      <selection activeCell="D45" sqref="D45"/>
    </sheetView>
  </sheetViews>
  <sheetFormatPr defaultColWidth="11.57421875" defaultRowHeight="12.75"/>
  <cols>
    <col min="1" max="1" width="28.421875" style="3" customWidth="1"/>
    <col min="2" max="6" width="11.28125" style="3" customWidth="1"/>
    <col min="7" max="7" width="11.28125" style="4" customWidth="1"/>
    <col min="8" max="8" width="11.28125" style="3" customWidth="1"/>
    <col min="9" max="9" width="13.28125" style="3" customWidth="1"/>
    <col min="10" max="10" width="11.00390625" style="3" customWidth="1"/>
    <col min="11" max="11" width="11.421875" style="3" customWidth="1"/>
    <col min="12" max="12" width="12.28125" style="3" customWidth="1"/>
    <col min="13" max="13" width="18.57421875" style="3" customWidth="1"/>
    <col min="14" max="16384" width="11.57421875" style="3" customWidth="1"/>
  </cols>
  <sheetData>
    <row r="1" spans="1:11" ht="31.5">
      <c r="A1" s="111" t="s">
        <v>203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4.25" customHeight="1"/>
    <row r="3" spans="1:10" ht="35.25" customHeight="1">
      <c r="A3" s="268" t="s">
        <v>204</v>
      </c>
      <c r="B3" s="268"/>
      <c r="C3" s="268"/>
      <c r="D3" s="268"/>
      <c r="E3" s="268"/>
      <c r="F3" s="268"/>
      <c r="G3" s="268"/>
      <c r="H3" s="268"/>
      <c r="I3" s="268"/>
      <c r="J3" s="268"/>
    </row>
    <row r="4" ht="14.25" customHeight="1">
      <c r="A4" s="3" t="s">
        <v>91</v>
      </c>
    </row>
    <row r="5" spans="1:8" ht="20.25" customHeight="1">
      <c r="A5" s="105" t="s">
        <v>25</v>
      </c>
      <c r="B5" s="106"/>
      <c r="C5" s="106"/>
      <c r="D5" s="106"/>
      <c r="E5" s="106"/>
      <c r="F5" s="106"/>
      <c r="G5" s="107"/>
      <c r="H5" s="106"/>
    </row>
    <row r="6" spans="1:10" s="5" customFormat="1" ht="29.25" customHeight="1">
      <c r="A6" s="62" t="s">
        <v>2</v>
      </c>
      <c r="B6" s="9" t="s">
        <v>128</v>
      </c>
      <c r="C6" s="9" t="s">
        <v>129</v>
      </c>
      <c r="D6" s="9" t="s">
        <v>170</v>
      </c>
      <c r="E6" s="250" t="s">
        <v>123</v>
      </c>
      <c r="F6" s="9" t="s">
        <v>130</v>
      </c>
      <c r="G6" s="9" t="s">
        <v>23</v>
      </c>
      <c r="H6" s="9" t="s">
        <v>178</v>
      </c>
      <c r="I6" s="9" t="s">
        <v>30</v>
      </c>
      <c r="J6" s="9" t="s">
        <v>131</v>
      </c>
    </row>
    <row r="7" spans="1:10" s="5" customFormat="1" ht="14.25" customHeight="1">
      <c r="A7" s="27" t="s">
        <v>3</v>
      </c>
      <c r="B7" s="28" t="s">
        <v>5</v>
      </c>
      <c r="C7" s="28" t="s">
        <v>5</v>
      </c>
      <c r="D7" s="28" t="s">
        <v>5</v>
      </c>
      <c r="E7" s="251" t="s">
        <v>5</v>
      </c>
      <c r="F7" s="28" t="s">
        <v>5</v>
      </c>
      <c r="G7" s="28" t="s">
        <v>8</v>
      </c>
      <c r="H7" s="28" t="s">
        <v>7</v>
      </c>
      <c r="I7" s="28" t="s">
        <v>24</v>
      </c>
      <c r="J7" s="69"/>
    </row>
    <row r="8" spans="1:10" s="5" customFormat="1" ht="14.25" customHeight="1">
      <c r="A8" s="29" t="s">
        <v>22</v>
      </c>
      <c r="B8" s="252">
        <f>+C8+D8+E8</f>
        <v>72.7</v>
      </c>
      <c r="C8" s="81">
        <v>23.9</v>
      </c>
      <c r="D8" s="81">
        <v>10.8</v>
      </c>
      <c r="E8" s="252">
        <v>38</v>
      </c>
      <c r="F8" s="81">
        <v>19.8</v>
      </c>
      <c r="G8" s="41"/>
      <c r="H8" s="41">
        <v>128</v>
      </c>
      <c r="I8" s="41" t="s">
        <v>195</v>
      </c>
      <c r="J8" s="68"/>
    </row>
    <row r="9" spans="1:11" s="5" customFormat="1" ht="14.25" customHeight="1">
      <c r="A9" s="29" t="s">
        <v>21</v>
      </c>
      <c r="B9" s="67"/>
      <c r="C9" s="41">
        <v>658</v>
      </c>
      <c r="D9" s="41">
        <v>785</v>
      </c>
      <c r="E9" s="253">
        <f>+D9</f>
        <v>785</v>
      </c>
      <c r="F9" s="41">
        <v>285</v>
      </c>
      <c r="G9" s="67"/>
      <c r="H9" s="67"/>
      <c r="I9" s="67" t="s">
        <v>198</v>
      </c>
      <c r="J9" s="124">
        <f>+C8*C9+D8*D9*0.67+F8*F9+E8*E9*0.67</f>
        <v>47035.56</v>
      </c>
      <c r="K9" s="190"/>
    </row>
    <row r="10" spans="1:11" s="5" customFormat="1" ht="14.25" customHeight="1">
      <c r="A10" s="104"/>
      <c r="B10" s="20"/>
      <c r="C10" s="271">
        <f>C8*C9</f>
        <v>15726.199999999999</v>
      </c>
      <c r="D10" s="271">
        <f>D8*D9*0.67</f>
        <v>5680.26</v>
      </c>
      <c r="E10" s="271">
        <f>E8*E9*0.67</f>
        <v>19986.100000000002</v>
      </c>
      <c r="F10" s="271">
        <f>F8*F9</f>
        <v>5643</v>
      </c>
      <c r="G10" s="26"/>
      <c r="H10" s="126"/>
      <c r="I10" s="26" t="s">
        <v>197</v>
      </c>
      <c r="J10" s="258">
        <f>(B28*B29)*0.33</f>
        <v>6957.39</v>
      </c>
      <c r="K10" s="261" t="s">
        <v>200</v>
      </c>
    </row>
    <row r="11" spans="1:11" s="5" customFormat="1" ht="14.25" customHeight="1">
      <c r="A11" s="105" t="s">
        <v>181</v>
      </c>
      <c r="B11" s="10"/>
      <c r="C11" s="10"/>
      <c r="D11" s="10"/>
      <c r="E11" s="10"/>
      <c r="F11" s="10"/>
      <c r="G11" s="25"/>
      <c r="H11" s="10"/>
      <c r="I11" s="5" t="s">
        <v>196</v>
      </c>
      <c r="J11" s="259">
        <f>+J9+J10</f>
        <v>53992.95</v>
      </c>
      <c r="K11" s="260">
        <v>30300</v>
      </c>
    </row>
    <row r="12" spans="1:7" s="5" customFormat="1" ht="42" customHeight="1">
      <c r="A12" s="62" t="s">
        <v>2</v>
      </c>
      <c r="B12" s="9" t="s">
        <v>26</v>
      </c>
      <c r="C12" s="9" t="s">
        <v>27</v>
      </c>
      <c r="D12" s="9" t="s">
        <v>124</v>
      </c>
      <c r="E12" s="250" t="s">
        <v>125</v>
      </c>
      <c r="F12" s="9" t="s">
        <v>28</v>
      </c>
      <c r="G12" s="9" t="s">
        <v>180</v>
      </c>
    </row>
    <row r="13" spans="1:9" s="5" customFormat="1" ht="14.25" customHeight="1">
      <c r="A13" s="27" t="s">
        <v>3</v>
      </c>
      <c r="B13" s="28" t="s">
        <v>11</v>
      </c>
      <c r="C13" s="28" t="s">
        <v>13</v>
      </c>
      <c r="D13" s="28" t="s">
        <v>6</v>
      </c>
      <c r="E13" s="251" t="s">
        <v>6</v>
      </c>
      <c r="F13" s="28" t="s">
        <v>6</v>
      </c>
      <c r="G13" s="28" t="s">
        <v>47</v>
      </c>
      <c r="I13" s="20"/>
    </row>
    <row r="14" spans="1:7" s="5" customFormat="1" ht="14.25" customHeight="1">
      <c r="A14" s="29" t="s">
        <v>29</v>
      </c>
      <c r="B14" s="42">
        <v>0.03</v>
      </c>
      <c r="C14" s="81">
        <v>15</v>
      </c>
      <c r="D14" s="41">
        <v>300</v>
      </c>
      <c r="E14" s="253">
        <v>350</v>
      </c>
      <c r="F14" s="41">
        <v>300</v>
      </c>
      <c r="G14" s="41">
        <v>278126</v>
      </c>
    </row>
    <row r="15" spans="1:8" s="5" customFormat="1" ht="14.25" customHeight="1">
      <c r="A15" s="104"/>
      <c r="B15" s="20"/>
      <c r="C15" s="20"/>
      <c r="D15" s="20"/>
      <c r="E15" s="20"/>
      <c r="F15" s="20"/>
      <c r="G15" s="26"/>
      <c r="H15" s="20"/>
    </row>
    <row r="16" spans="1:8" s="5" customFormat="1" ht="14.25" customHeight="1">
      <c r="A16" s="105" t="s">
        <v>32</v>
      </c>
      <c r="B16" s="20"/>
      <c r="C16" s="20"/>
      <c r="D16" s="20"/>
      <c r="E16" s="20"/>
      <c r="F16" s="20"/>
      <c r="G16" s="26"/>
      <c r="H16" s="20"/>
    </row>
    <row r="17" spans="1:11" s="43" customFormat="1" ht="33" customHeight="1">
      <c r="A17" s="62" t="s">
        <v>2</v>
      </c>
      <c r="B17" s="9" t="s">
        <v>132</v>
      </c>
      <c r="C17" s="9" t="s">
        <v>133</v>
      </c>
      <c r="D17" s="9" t="s">
        <v>134</v>
      </c>
      <c r="E17" s="9" t="s">
        <v>135</v>
      </c>
      <c r="F17" s="9" t="s">
        <v>164</v>
      </c>
      <c r="G17" s="9" t="s">
        <v>130</v>
      </c>
      <c r="I17" s="2"/>
      <c r="J17" s="49"/>
      <c r="K17" s="2"/>
    </row>
    <row r="18" spans="1:8" s="5" customFormat="1" ht="14.25" customHeight="1">
      <c r="A18" s="27" t="s">
        <v>3</v>
      </c>
      <c r="B18" s="44" t="s">
        <v>5</v>
      </c>
      <c r="C18" s="44" t="s">
        <v>5</v>
      </c>
      <c r="D18" s="44" t="s">
        <v>5</v>
      </c>
      <c r="E18" s="44" t="s">
        <v>136</v>
      </c>
      <c r="F18" s="44" t="s">
        <v>137</v>
      </c>
      <c r="G18" s="44" t="s">
        <v>5</v>
      </c>
      <c r="H18" s="190"/>
    </row>
    <row r="19" spans="1:7" s="5" customFormat="1" ht="14.25" customHeight="1">
      <c r="A19" s="27" t="s">
        <v>31</v>
      </c>
      <c r="B19" s="54">
        <v>7.1</v>
      </c>
      <c r="C19" s="54">
        <v>6.56</v>
      </c>
      <c r="D19" s="54">
        <v>7.1</v>
      </c>
      <c r="E19" s="173"/>
      <c r="F19" s="173"/>
      <c r="G19" s="173"/>
    </row>
    <row r="20" spans="1:11" s="5" customFormat="1" ht="14.25" customHeight="1">
      <c r="A20" s="29" t="s">
        <v>139</v>
      </c>
      <c r="B20" s="51">
        <v>0.7</v>
      </c>
      <c r="C20" s="51">
        <v>0.1</v>
      </c>
      <c r="D20" s="51">
        <v>0.2</v>
      </c>
      <c r="E20" s="75"/>
      <c r="F20" s="75"/>
      <c r="G20" s="75"/>
      <c r="I20" s="2"/>
      <c r="J20" s="50"/>
      <c r="K20" s="2"/>
    </row>
    <row r="21" spans="1:11" s="5" customFormat="1" ht="14.25" customHeight="1">
      <c r="A21" s="27" t="s">
        <v>140</v>
      </c>
      <c r="B21" s="74"/>
      <c r="C21" s="74"/>
      <c r="D21" s="74"/>
      <c r="E21" s="272">
        <v>8800</v>
      </c>
      <c r="F21" s="74"/>
      <c r="G21" s="74"/>
      <c r="I21" s="2"/>
      <c r="J21" s="50"/>
      <c r="K21" s="2"/>
    </row>
    <row r="22" spans="1:11" s="5" customFormat="1" ht="14.25" customHeight="1">
      <c r="A22" s="27" t="s">
        <v>142</v>
      </c>
      <c r="B22" s="254">
        <v>-560</v>
      </c>
      <c r="C22" s="254">
        <v>-568</v>
      </c>
      <c r="D22" s="254">
        <v>-406</v>
      </c>
      <c r="E22" s="256">
        <v>2329</v>
      </c>
      <c r="F22" s="46">
        <v>685</v>
      </c>
      <c r="G22" s="46">
        <v>250</v>
      </c>
      <c r="H22" s="190"/>
      <c r="I22" s="2"/>
      <c r="J22" s="50"/>
      <c r="K22" s="2"/>
    </row>
    <row r="23" spans="1:11" s="5" customFormat="1" ht="14.25" customHeight="1">
      <c r="A23" s="27" t="s">
        <v>166</v>
      </c>
      <c r="B23" s="44">
        <v>10</v>
      </c>
      <c r="C23" s="44">
        <v>14.2</v>
      </c>
      <c r="D23" s="44">
        <v>22</v>
      </c>
      <c r="E23" s="270">
        <v>45</v>
      </c>
      <c r="F23" s="44">
        <v>28.3</v>
      </c>
      <c r="G23" s="44">
        <v>5.5</v>
      </c>
      <c r="I23" s="2"/>
      <c r="J23" s="50"/>
      <c r="K23" s="2"/>
    </row>
    <row r="24" spans="1:11" s="5" customFormat="1" ht="14.25" customHeight="1">
      <c r="A24" s="29" t="s">
        <v>169</v>
      </c>
      <c r="B24" s="47">
        <v>38049</v>
      </c>
      <c r="C24" s="47">
        <v>31903</v>
      </c>
      <c r="D24" s="47">
        <v>38145</v>
      </c>
      <c r="E24" s="255">
        <v>-30079</v>
      </c>
      <c r="F24" s="255">
        <v>-29948</v>
      </c>
      <c r="G24" s="75"/>
      <c r="I24" s="2"/>
      <c r="J24" s="50"/>
      <c r="K24" s="2"/>
    </row>
    <row r="25" spans="1:13" s="5" customFormat="1" ht="14.25" customHeight="1">
      <c r="A25" s="20"/>
      <c r="B25" s="171"/>
      <c r="C25" s="171"/>
      <c r="D25" s="171"/>
      <c r="E25" s="171"/>
      <c r="F25" s="171"/>
      <c r="G25" s="172"/>
      <c r="H25" s="172"/>
      <c r="K25" s="2"/>
      <c r="L25" s="50"/>
      <c r="M25" s="2"/>
    </row>
    <row r="26" spans="1:8" s="5" customFormat="1" ht="14.25" customHeight="1">
      <c r="A26" s="103" t="s">
        <v>4</v>
      </c>
      <c r="B26" s="20"/>
      <c r="C26" s="20"/>
      <c r="D26" s="20"/>
      <c r="E26" s="20"/>
      <c r="F26" s="20"/>
      <c r="G26" s="26"/>
      <c r="H26" s="20"/>
    </row>
    <row r="27" spans="1:7" s="5" customFormat="1" ht="27.75" customHeight="1">
      <c r="A27" s="62" t="s">
        <v>2</v>
      </c>
      <c r="B27" s="9" t="s">
        <v>33</v>
      </c>
      <c r="C27" s="9" t="s">
        <v>34</v>
      </c>
      <c r="D27" s="9" t="s">
        <v>35</v>
      </c>
      <c r="E27" s="9" t="s">
        <v>168</v>
      </c>
      <c r="F27" s="9"/>
      <c r="G27" s="53" t="s">
        <v>162</v>
      </c>
    </row>
    <row r="28" spans="1:7" s="5" customFormat="1" ht="14.25" customHeight="1">
      <c r="A28" s="33" t="s">
        <v>36</v>
      </c>
      <c r="B28" s="55">
        <v>290</v>
      </c>
      <c r="C28" s="55"/>
      <c r="D28" s="55">
        <v>45</v>
      </c>
      <c r="E28" s="55"/>
      <c r="F28" s="55"/>
      <c r="G28" s="56"/>
    </row>
    <row r="29" spans="1:8" s="5" customFormat="1" ht="14.25" customHeight="1">
      <c r="A29" s="29" t="s">
        <v>37</v>
      </c>
      <c r="B29" s="45">
        <f>+B8</f>
        <v>72.7</v>
      </c>
      <c r="C29" s="45"/>
      <c r="D29" s="45">
        <f>+B8</f>
        <v>72.7</v>
      </c>
      <c r="E29" s="45"/>
      <c r="F29" s="47"/>
      <c r="G29" s="203">
        <f>+E107</f>
        <v>7422.8</v>
      </c>
      <c r="H29" s="190"/>
    </row>
    <row r="30" spans="1:8" s="5" customFormat="1" ht="14.25" customHeight="1">
      <c r="A30" s="104"/>
      <c r="B30" s="20"/>
      <c r="C30" s="20"/>
      <c r="D30" s="20"/>
      <c r="E30" s="20"/>
      <c r="F30" s="20"/>
      <c r="G30" s="26"/>
      <c r="H30" s="20"/>
    </row>
    <row r="31" spans="1:8" s="5" customFormat="1" ht="14.25" customHeight="1">
      <c r="A31" s="105" t="s">
        <v>12</v>
      </c>
      <c r="B31" s="20"/>
      <c r="C31" s="20"/>
      <c r="D31" s="20"/>
      <c r="E31" s="20"/>
      <c r="F31" s="20"/>
      <c r="G31" s="26"/>
      <c r="H31" s="20"/>
    </row>
    <row r="32" spans="1:11" s="57" customFormat="1" ht="42" customHeight="1">
      <c r="A32" s="61" t="s">
        <v>2</v>
      </c>
      <c r="B32" s="9" t="s">
        <v>38</v>
      </c>
      <c r="C32" s="9" t="s">
        <v>39</v>
      </c>
      <c r="D32" s="9" t="s">
        <v>40</v>
      </c>
      <c r="E32" s="9" t="s">
        <v>42</v>
      </c>
      <c r="F32" s="9" t="s">
        <v>41</v>
      </c>
      <c r="G32" s="9" t="s">
        <v>44</v>
      </c>
      <c r="H32" s="9" t="s">
        <v>45</v>
      </c>
      <c r="I32" s="9" t="s">
        <v>43</v>
      </c>
      <c r="J32" s="9" t="s">
        <v>163</v>
      </c>
      <c r="K32" s="53" t="s">
        <v>9</v>
      </c>
    </row>
    <row r="33" spans="1:11" s="5" customFormat="1" ht="15">
      <c r="A33" s="257" t="s">
        <v>46</v>
      </c>
      <c r="B33" s="59">
        <v>1358</v>
      </c>
      <c r="C33" s="59">
        <v>12520</v>
      </c>
      <c r="D33" s="59">
        <v>9536</v>
      </c>
      <c r="E33" s="59">
        <v>850</v>
      </c>
      <c r="F33" s="59">
        <v>1628</v>
      </c>
      <c r="G33" s="60">
        <v>2550</v>
      </c>
      <c r="H33" s="59">
        <v>3850</v>
      </c>
      <c r="I33" s="59"/>
      <c r="J33" s="125">
        <f>+D8*D14+E8*E14</f>
        <v>16540</v>
      </c>
      <c r="K33" s="63">
        <f>SUM(B33:J33)</f>
        <v>48832</v>
      </c>
    </row>
    <row r="34" spans="1:14" ht="15">
      <c r="A34" s="99"/>
      <c r="B34" s="38"/>
      <c r="C34" s="19"/>
      <c r="D34" s="19"/>
      <c r="E34" s="19"/>
      <c r="F34" s="19"/>
      <c r="G34" s="37"/>
      <c r="H34" s="32"/>
      <c r="J34" s="127" t="s">
        <v>59</v>
      </c>
      <c r="M34" s="17"/>
      <c r="N34" s="18"/>
    </row>
    <row r="35" spans="1:14" ht="15.75">
      <c r="A35" s="105" t="s">
        <v>171</v>
      </c>
      <c r="B35" s="20"/>
      <c r="C35" s="20"/>
      <c r="D35" s="20"/>
      <c r="E35" s="20"/>
      <c r="F35" s="20"/>
      <c r="G35" s="26"/>
      <c r="H35" s="20"/>
      <c r="J35" s="127"/>
      <c r="M35" s="17"/>
      <c r="N35" s="18"/>
    </row>
    <row r="36" spans="1:13" ht="38.25">
      <c r="A36" s="61" t="s">
        <v>2</v>
      </c>
      <c r="B36" s="274" t="s">
        <v>101</v>
      </c>
      <c r="C36" s="274" t="s">
        <v>92</v>
      </c>
      <c r="D36" s="274" t="s">
        <v>173</v>
      </c>
      <c r="E36" s="274" t="s">
        <v>93</v>
      </c>
      <c r="F36" s="274" t="s">
        <v>94</v>
      </c>
      <c r="G36" s="274" t="s">
        <v>100</v>
      </c>
      <c r="H36" s="274" t="s">
        <v>102</v>
      </c>
      <c r="I36" s="274" t="s">
        <v>172</v>
      </c>
      <c r="L36" s="17"/>
      <c r="M36" s="18"/>
    </row>
    <row r="37" spans="1:13" ht="15">
      <c r="A37" s="35" t="s">
        <v>205</v>
      </c>
      <c r="B37" s="195">
        <v>550000</v>
      </c>
      <c r="C37" s="196">
        <v>30</v>
      </c>
      <c r="D37" s="243">
        <v>0.02</v>
      </c>
      <c r="E37" s="275">
        <v>0</v>
      </c>
      <c r="F37" s="276">
        <v>1</v>
      </c>
      <c r="G37" s="198">
        <v>0.008</v>
      </c>
      <c r="H37" s="198">
        <v>0.005</v>
      </c>
      <c r="I37" s="198"/>
      <c r="L37" s="17"/>
      <c r="M37" s="18"/>
    </row>
    <row r="38" spans="1:13" ht="15">
      <c r="A38" s="35" t="s">
        <v>206</v>
      </c>
      <c r="B38" s="195">
        <v>150000</v>
      </c>
      <c r="C38" s="196">
        <v>15</v>
      </c>
      <c r="D38" s="244"/>
      <c r="E38" s="275">
        <v>1</v>
      </c>
      <c r="F38" s="276">
        <v>0</v>
      </c>
      <c r="G38" s="198">
        <v>0.012</v>
      </c>
      <c r="H38" s="196"/>
      <c r="I38" s="60">
        <v>4500</v>
      </c>
      <c r="L38" s="17"/>
      <c r="M38" s="18"/>
    </row>
    <row r="39" spans="1:13" s="8" customFormat="1" ht="15">
      <c r="A39" s="191"/>
      <c r="B39" s="192"/>
      <c r="C39" s="199"/>
      <c r="D39" s="200"/>
      <c r="E39" s="193"/>
      <c r="F39" s="194"/>
      <c r="G39" s="240"/>
      <c r="H39" s="241"/>
      <c r="I39" s="242"/>
      <c r="L39" s="72"/>
      <c r="M39" s="73"/>
    </row>
    <row r="40" spans="1:14" ht="15">
      <c r="A40" s="39"/>
      <c r="B40" s="38"/>
      <c r="C40" s="19"/>
      <c r="D40" s="19"/>
      <c r="E40" s="19"/>
      <c r="F40" s="19"/>
      <c r="G40" s="37"/>
      <c r="H40" s="32"/>
      <c r="J40" s="127"/>
      <c r="M40" s="17"/>
      <c r="N40" s="18"/>
    </row>
    <row r="41" spans="1:14" s="10" customFormat="1" ht="15">
      <c r="A41" s="103" t="s">
        <v>49</v>
      </c>
      <c r="B41" s="20"/>
      <c r="C41" s="20"/>
      <c r="D41" s="20"/>
      <c r="E41" s="20"/>
      <c r="F41" s="20"/>
      <c r="G41" s="26"/>
      <c r="H41" s="20"/>
      <c r="I41" s="5"/>
      <c r="J41" s="5"/>
      <c r="K41" s="3"/>
      <c r="L41" s="3"/>
      <c r="M41" s="17"/>
      <c r="N41" s="18"/>
    </row>
    <row r="42" spans="1:9" s="10" customFormat="1" ht="30">
      <c r="A42" s="61" t="s">
        <v>2</v>
      </c>
      <c r="B42" s="9" t="s">
        <v>50</v>
      </c>
      <c r="C42" s="9" t="s">
        <v>51</v>
      </c>
      <c r="D42" s="9" t="s">
        <v>199</v>
      </c>
      <c r="E42" s="9" t="s">
        <v>52</v>
      </c>
      <c r="F42" s="3"/>
      <c r="G42" s="3"/>
      <c r="H42" s="17"/>
      <c r="I42" s="18"/>
    </row>
    <row r="43" spans="1:9" s="10" customFormat="1" ht="16.5" customHeight="1">
      <c r="A43" s="35" t="s">
        <v>48</v>
      </c>
      <c r="B43" s="59">
        <v>5500</v>
      </c>
      <c r="C43" s="59">
        <v>6420</v>
      </c>
      <c r="D43" s="280">
        <v>15956</v>
      </c>
      <c r="E43" s="59">
        <v>32542</v>
      </c>
      <c r="F43" s="82" t="s">
        <v>182</v>
      </c>
      <c r="G43" s="3"/>
      <c r="H43" s="17"/>
      <c r="I43" s="18"/>
    </row>
    <row r="44" spans="1:14" s="10" customFormat="1" ht="15">
      <c r="A44" s="102"/>
      <c r="B44" s="65"/>
      <c r="C44" s="65"/>
      <c r="D44" s="19"/>
      <c r="E44" s="19"/>
      <c r="F44" s="19"/>
      <c r="G44" s="37"/>
      <c r="H44" s="32"/>
      <c r="K44" s="3"/>
      <c r="L44" s="3"/>
      <c r="M44" s="17"/>
      <c r="N44" s="18"/>
    </row>
    <row r="45" spans="1:14" s="10" customFormat="1" ht="15">
      <c r="A45" s="64"/>
      <c r="B45" s="65"/>
      <c r="C45" s="65"/>
      <c r="D45" s="19"/>
      <c r="E45" s="19"/>
      <c r="F45" s="19"/>
      <c r="G45" s="37"/>
      <c r="H45" s="32"/>
      <c r="K45" s="3"/>
      <c r="L45" s="3"/>
      <c r="M45" s="17"/>
      <c r="N45" s="18"/>
    </row>
    <row r="46" spans="1:14" s="10" customFormat="1" ht="23.25">
      <c r="A46" s="76" t="s">
        <v>57</v>
      </c>
      <c r="B46" s="77"/>
      <c r="C46" s="77"/>
      <c r="D46" s="78"/>
      <c r="E46" s="78"/>
      <c r="F46" s="78"/>
      <c r="G46" s="79"/>
      <c r="H46" s="78"/>
      <c r="I46" s="80"/>
      <c r="J46" s="80"/>
      <c r="K46" s="3"/>
      <c r="L46" s="3"/>
      <c r="M46" s="17"/>
      <c r="N46" s="18"/>
    </row>
    <row r="47" spans="1:14" s="10" customFormat="1" ht="15">
      <c r="A47" s="64"/>
      <c r="B47" s="65"/>
      <c r="C47" s="65"/>
      <c r="D47" s="19"/>
      <c r="E47" s="19"/>
      <c r="F47" s="19"/>
      <c r="G47" s="37"/>
      <c r="H47" s="32"/>
      <c r="K47" s="3"/>
      <c r="L47" s="3"/>
      <c r="M47" s="17"/>
      <c r="N47" s="18"/>
    </row>
    <row r="48" spans="1:14" s="10" customFormat="1" ht="15.75">
      <c r="A48" s="100" t="s">
        <v>53</v>
      </c>
      <c r="B48" s="20"/>
      <c r="C48" s="20"/>
      <c r="D48" s="20"/>
      <c r="E48" s="20"/>
      <c r="F48" s="20"/>
      <c r="G48" s="26"/>
      <c r="H48" s="20"/>
      <c r="K48" s="3"/>
      <c r="L48" s="3"/>
      <c r="M48" s="17"/>
      <c r="N48" s="18"/>
    </row>
    <row r="49" spans="1:8" s="10" customFormat="1" ht="33" customHeight="1">
      <c r="A49" s="62" t="s">
        <v>2</v>
      </c>
      <c r="B49" s="9" t="str">
        <f aca="true" t="shared" si="0" ref="B49:F50">+B17</f>
        <v>Grünland Silage</v>
      </c>
      <c r="C49" s="9" t="str">
        <f t="shared" si="0"/>
        <v>Grünland Heu</v>
      </c>
      <c r="D49" s="9" t="str">
        <f t="shared" si="0"/>
        <v>Grünland Weide</v>
      </c>
      <c r="E49" s="9" t="str">
        <f t="shared" si="0"/>
        <v>Milchkuh</v>
      </c>
      <c r="F49" s="9" t="str">
        <f t="shared" si="0"/>
        <v>Weibliche Aufzucht</v>
      </c>
      <c r="G49" s="9" t="s">
        <v>185</v>
      </c>
      <c r="H49" s="9" t="s">
        <v>144</v>
      </c>
    </row>
    <row r="50" spans="1:8" s="10" customFormat="1" ht="13.5" customHeight="1">
      <c r="A50" s="174" t="s">
        <v>3</v>
      </c>
      <c r="B50" s="175" t="str">
        <f t="shared" si="0"/>
        <v>ha</v>
      </c>
      <c r="C50" s="175" t="str">
        <f t="shared" si="0"/>
        <v>ha</v>
      </c>
      <c r="D50" s="175" t="str">
        <f t="shared" si="0"/>
        <v>ha</v>
      </c>
      <c r="E50" s="175" t="str">
        <f t="shared" si="0"/>
        <v>St. und Jahr</v>
      </c>
      <c r="F50" s="175" t="str">
        <f t="shared" si="0"/>
        <v>fertiges Tier</v>
      </c>
      <c r="G50" s="176"/>
      <c r="H50" s="176" t="s">
        <v>5</v>
      </c>
    </row>
    <row r="51" spans="1:9" s="10" customFormat="1" ht="14.25" customHeight="1">
      <c r="A51" s="27" t="s">
        <v>141</v>
      </c>
      <c r="B51" s="54">
        <f>+B20*$B$8</f>
        <v>50.89</v>
      </c>
      <c r="C51" s="54">
        <f>+C20*$B$8</f>
        <v>7.2700000000000005</v>
      </c>
      <c r="D51" s="54">
        <f>+D20*$B$8</f>
        <v>14.540000000000001</v>
      </c>
      <c r="E51" s="269">
        <v>60</v>
      </c>
      <c r="F51" s="270">
        <f>+E51*0.5</f>
        <v>30</v>
      </c>
      <c r="G51" s="173"/>
      <c r="H51" s="44">
        <f>+F8</f>
        <v>19.8</v>
      </c>
      <c r="I51" s="201"/>
    </row>
    <row r="52" spans="1:9" s="10" customFormat="1" ht="15">
      <c r="A52" s="27" t="s">
        <v>142</v>
      </c>
      <c r="B52" s="254">
        <f>+B22</f>
        <v>-560</v>
      </c>
      <c r="C52" s="254">
        <f>+C22</f>
        <v>-568</v>
      </c>
      <c r="D52" s="254">
        <f>+D22</f>
        <v>-406</v>
      </c>
      <c r="E52" s="254">
        <f>+E22</f>
        <v>2329</v>
      </c>
      <c r="F52" s="254">
        <f>+F22</f>
        <v>685</v>
      </c>
      <c r="G52" s="74"/>
      <c r="H52" s="46">
        <f>+G22</f>
        <v>250</v>
      </c>
      <c r="I52" s="201"/>
    </row>
    <row r="53" spans="1:9" s="10" customFormat="1" ht="15">
      <c r="A53" s="30" t="s">
        <v>56</v>
      </c>
      <c r="B53" s="262">
        <f>+B51*B52</f>
        <v>-28498.4</v>
      </c>
      <c r="C53" s="262">
        <f aca="true" t="shared" si="1" ref="C53:H53">+C51*C52</f>
        <v>-4129.360000000001</v>
      </c>
      <c r="D53" s="262">
        <f t="shared" si="1"/>
        <v>-5903.240000000001</v>
      </c>
      <c r="E53" s="262">
        <f t="shared" si="1"/>
        <v>139740</v>
      </c>
      <c r="F53" s="262">
        <f t="shared" si="1"/>
        <v>20550</v>
      </c>
      <c r="G53" s="189">
        <f>SUM(B53:F53)</f>
        <v>121759</v>
      </c>
      <c r="H53" s="263">
        <f t="shared" si="1"/>
        <v>4950</v>
      </c>
      <c r="I53" s="202"/>
    </row>
    <row r="54" spans="1:9" s="10" customFormat="1" ht="15">
      <c r="A54" s="29" t="s">
        <v>138</v>
      </c>
      <c r="B54" s="45">
        <f>+B23</f>
        <v>10</v>
      </c>
      <c r="C54" s="45">
        <f>+C23</f>
        <v>14.2</v>
      </c>
      <c r="D54" s="45">
        <f>+D23</f>
        <v>22</v>
      </c>
      <c r="E54" s="45">
        <f>+E23</f>
        <v>45</v>
      </c>
      <c r="F54" s="45">
        <f>+F23</f>
        <v>28.3</v>
      </c>
      <c r="G54" s="177"/>
      <c r="H54" s="45">
        <f>+G23</f>
        <v>5.5</v>
      </c>
      <c r="I54" s="201"/>
    </row>
    <row r="55" spans="1:9" s="32" customFormat="1" ht="15">
      <c r="A55" s="52" t="s">
        <v>55</v>
      </c>
      <c r="B55" s="66">
        <f>+B54*B51</f>
        <v>508.9</v>
      </c>
      <c r="C55" s="66">
        <f>+C54*C51</f>
        <v>103.234</v>
      </c>
      <c r="D55" s="66">
        <f>+D54*D51</f>
        <v>319.88</v>
      </c>
      <c r="E55" s="66">
        <f>+E54*E51</f>
        <v>2700</v>
      </c>
      <c r="F55" s="66">
        <f>+F54*F51</f>
        <v>849</v>
      </c>
      <c r="G55" s="121">
        <f>SUM(B55:F55)</f>
        <v>4481.014</v>
      </c>
      <c r="H55" s="121">
        <f>+H51*H54</f>
        <v>108.9</v>
      </c>
      <c r="I55" s="202"/>
    </row>
    <row r="56" spans="1:9" s="8" customFormat="1" ht="15">
      <c r="A56" s="29" t="s">
        <v>183</v>
      </c>
      <c r="B56" s="255">
        <f>+B24</f>
        <v>38049</v>
      </c>
      <c r="C56" s="255">
        <f>+C24</f>
        <v>31903</v>
      </c>
      <c r="D56" s="255">
        <f>+D24</f>
        <v>38145</v>
      </c>
      <c r="E56" s="255">
        <f>+E24</f>
        <v>-30079</v>
      </c>
      <c r="F56" s="255">
        <f>+F24</f>
        <v>-29948</v>
      </c>
      <c r="G56" s="177"/>
      <c r="H56" s="177"/>
      <c r="I56" s="201"/>
    </row>
    <row r="57" spans="1:9" s="8" customFormat="1" ht="15">
      <c r="A57" s="52" t="s">
        <v>165</v>
      </c>
      <c r="B57" s="264">
        <f>+B56*B51</f>
        <v>1936313.61</v>
      </c>
      <c r="C57" s="264">
        <f>+C56*C51</f>
        <v>231934.81000000003</v>
      </c>
      <c r="D57" s="264">
        <f>+D56*D51</f>
        <v>554628.3</v>
      </c>
      <c r="E57" s="264">
        <f>+E56*E51</f>
        <v>-1804740</v>
      </c>
      <c r="F57" s="264">
        <f>+F56*F51</f>
        <v>-898440</v>
      </c>
      <c r="G57" s="188">
        <f>SUM(B57:F57)</f>
        <v>19696.71999999974</v>
      </c>
      <c r="H57" s="180"/>
      <c r="I57" s="202"/>
    </row>
    <row r="58" spans="1:8" s="8" customFormat="1" ht="15">
      <c r="A58" s="39"/>
      <c r="B58" s="38"/>
      <c r="C58" s="19"/>
      <c r="D58" s="19"/>
      <c r="E58" s="19"/>
      <c r="F58" s="19"/>
      <c r="G58" s="37"/>
      <c r="H58" s="32"/>
    </row>
    <row r="59" spans="1:8" s="8" customFormat="1" ht="15">
      <c r="A59" s="101" t="s">
        <v>4</v>
      </c>
      <c r="B59" s="20"/>
      <c r="C59" s="20"/>
      <c r="D59" s="20"/>
      <c r="E59" s="20"/>
      <c r="F59" s="20"/>
      <c r="G59" s="26"/>
      <c r="H59" s="20"/>
    </row>
    <row r="60" spans="1:8" s="8" customFormat="1" ht="30.75" customHeight="1">
      <c r="A60" s="62" t="s">
        <v>2</v>
      </c>
      <c r="B60" s="9" t="str">
        <f>+B27</f>
        <v>Direkt-zahlung</v>
      </c>
      <c r="C60" s="9" t="str">
        <f>+C27</f>
        <v>Bioprämie</v>
      </c>
      <c r="D60" s="9" t="str">
        <f>+D27</f>
        <v>UBB</v>
      </c>
      <c r="E60" s="9" t="str">
        <f>+E27</f>
        <v>Silage-verzicht</v>
      </c>
      <c r="F60" s="9" t="s">
        <v>167</v>
      </c>
      <c r="G60" s="9" t="s">
        <v>162</v>
      </c>
      <c r="H60" s="9" t="s">
        <v>54</v>
      </c>
    </row>
    <row r="61" spans="1:9" s="8" customFormat="1" ht="15">
      <c r="A61" s="16" t="s">
        <v>58</v>
      </c>
      <c r="B61" s="71">
        <f>+B28*B29</f>
        <v>21083</v>
      </c>
      <c r="C61" s="71"/>
      <c r="D61" s="71">
        <f>+D28*D29</f>
        <v>3271.5</v>
      </c>
      <c r="E61" s="71"/>
      <c r="F61" s="71"/>
      <c r="G61" s="273">
        <f>+G29</f>
        <v>7422.8</v>
      </c>
      <c r="H61" s="189">
        <f>SUM(B61:G61)</f>
        <v>31777.3</v>
      </c>
      <c r="I61" s="204" t="s">
        <v>184</v>
      </c>
    </row>
    <row r="62" spans="1:8" s="8" customFormat="1" ht="15">
      <c r="A62" s="99"/>
      <c r="B62" s="38"/>
      <c r="C62" s="19"/>
      <c r="D62" s="19"/>
      <c r="E62" s="19"/>
      <c r="F62" s="19"/>
      <c r="G62" s="37"/>
      <c r="H62" s="32"/>
    </row>
    <row r="63" spans="1:8" s="8" customFormat="1" ht="15.75">
      <c r="A63" s="100" t="s">
        <v>175</v>
      </c>
      <c r="B63" s="20"/>
      <c r="C63" s="20"/>
      <c r="D63" s="20"/>
      <c r="E63" s="20"/>
      <c r="F63" s="19"/>
      <c r="G63" s="37"/>
      <c r="H63" s="32"/>
    </row>
    <row r="64" spans="1:8" s="8" customFormat="1" ht="38.25">
      <c r="A64" s="62" t="s">
        <v>2</v>
      </c>
      <c r="B64" s="274" t="s">
        <v>95</v>
      </c>
      <c r="C64" s="274" t="s">
        <v>97</v>
      </c>
      <c r="D64" s="274" t="s">
        <v>98</v>
      </c>
      <c r="E64" s="274" t="s">
        <v>104</v>
      </c>
      <c r="F64" s="19"/>
      <c r="G64" s="37"/>
      <c r="H64" s="32"/>
    </row>
    <row r="65" spans="1:8" s="8" customFormat="1" ht="15">
      <c r="A65" s="129" t="s">
        <v>0</v>
      </c>
      <c r="B65" s="277"/>
      <c r="C65" s="277"/>
      <c r="D65" s="277"/>
      <c r="E65" s="131"/>
      <c r="F65" s="19"/>
      <c r="G65" s="37"/>
      <c r="H65" s="32"/>
    </row>
    <row r="66" spans="1:8" s="8" customFormat="1" ht="15">
      <c r="A66" s="27" t="s">
        <v>96</v>
      </c>
      <c r="B66" s="46">
        <f>PMT(D37,C37,-B37)</f>
        <v>24557.457261371626</v>
      </c>
      <c r="C66" s="46">
        <f>+B37/C37</f>
        <v>18333.333333333332</v>
      </c>
      <c r="D66" s="110">
        <f>+B66-C66</f>
        <v>6224.123928038294</v>
      </c>
      <c r="E66" s="74"/>
      <c r="F66" s="19"/>
      <c r="G66" s="37"/>
      <c r="H66" s="32"/>
    </row>
    <row r="67" spans="1:8" s="8" customFormat="1" ht="15">
      <c r="A67" s="129" t="s">
        <v>103</v>
      </c>
      <c r="B67" s="131"/>
      <c r="C67" s="131"/>
      <c r="D67" s="131"/>
      <c r="E67" s="130">
        <f>+B37*G37</f>
        <v>4400</v>
      </c>
      <c r="F67" s="19"/>
      <c r="G67" s="37"/>
      <c r="H67" s="32"/>
    </row>
    <row r="68" spans="1:8" s="8" customFormat="1" ht="15">
      <c r="A68" s="34" t="s">
        <v>99</v>
      </c>
      <c r="B68" s="132"/>
      <c r="C68" s="132"/>
      <c r="D68" s="132"/>
      <c r="E68" s="110">
        <f>+B37*H37</f>
        <v>2750</v>
      </c>
      <c r="F68" s="19"/>
      <c r="G68" s="37"/>
      <c r="H68" s="32"/>
    </row>
    <row r="69" spans="1:8" s="8" customFormat="1" ht="15">
      <c r="A69" s="39"/>
      <c r="B69" s="38"/>
      <c r="C69" s="19"/>
      <c r="D69" s="19"/>
      <c r="E69" s="19"/>
      <c r="F69" s="19"/>
      <c r="G69" s="37"/>
      <c r="H69" s="32"/>
    </row>
    <row r="70" spans="1:8" s="8" customFormat="1" ht="15.75">
      <c r="A70" s="100" t="s">
        <v>176</v>
      </c>
      <c r="B70" s="20"/>
      <c r="C70" s="20"/>
      <c r="D70" s="20"/>
      <c r="E70" s="20"/>
      <c r="F70" s="19"/>
      <c r="G70" s="37"/>
      <c r="H70" s="32"/>
    </row>
    <row r="71" spans="1:8" s="8" customFormat="1" ht="38.25">
      <c r="A71" s="62" t="s">
        <v>2</v>
      </c>
      <c r="B71" s="274" t="s">
        <v>95</v>
      </c>
      <c r="C71" s="274" t="s">
        <v>97</v>
      </c>
      <c r="D71" s="274" t="s">
        <v>98</v>
      </c>
      <c r="E71" s="274" t="s">
        <v>104</v>
      </c>
      <c r="F71" s="19"/>
      <c r="G71" s="37"/>
      <c r="H71" s="32"/>
    </row>
    <row r="72" spans="1:8" s="8" customFormat="1" ht="15">
      <c r="A72" s="129" t="s">
        <v>0</v>
      </c>
      <c r="B72" s="55">
        <f>PMT(D37,C38,-B38)</f>
        <v>11673.820837536618</v>
      </c>
      <c r="C72" s="55">
        <f>+B38/C38</f>
        <v>10000</v>
      </c>
      <c r="D72" s="55">
        <f>+B72-C72</f>
        <v>1673.8208375366175</v>
      </c>
      <c r="E72" s="131"/>
      <c r="F72" s="19"/>
      <c r="G72" s="37"/>
      <c r="H72" s="32"/>
    </row>
    <row r="73" spans="1:8" s="8" customFormat="1" ht="15">
      <c r="A73" s="27" t="s">
        <v>96</v>
      </c>
      <c r="B73" s="277"/>
      <c r="C73" s="277"/>
      <c r="D73" s="277"/>
      <c r="E73" s="74"/>
      <c r="F73" s="19"/>
      <c r="G73" s="37"/>
      <c r="H73" s="32"/>
    </row>
    <row r="74" spans="1:8" s="8" customFormat="1" ht="15">
      <c r="A74" s="16" t="s">
        <v>174</v>
      </c>
      <c r="B74" s="75"/>
      <c r="C74" s="75"/>
      <c r="D74" s="75"/>
      <c r="E74" s="71">
        <f>+B38*G38+I38</f>
        <v>6300</v>
      </c>
      <c r="F74" s="19"/>
      <c r="G74" s="37"/>
      <c r="H74" s="32"/>
    </row>
    <row r="75" spans="1:8" s="8" customFormat="1" ht="15">
      <c r="A75" s="39"/>
      <c r="B75" s="38"/>
      <c r="C75" s="19"/>
      <c r="D75" s="19"/>
      <c r="E75" s="19"/>
      <c r="F75" s="19"/>
      <c r="G75" s="37"/>
      <c r="H75" s="32"/>
    </row>
    <row r="76" spans="1:10" s="13" customFormat="1" ht="15" customHeight="1">
      <c r="A76" s="100" t="s">
        <v>60</v>
      </c>
      <c r="B76" s="10"/>
      <c r="C76" s="84"/>
      <c r="D76" s="100" t="s">
        <v>71</v>
      </c>
      <c r="E76" s="86"/>
      <c r="F76" s="86"/>
      <c r="G76" s="25"/>
      <c r="H76" s="100" t="s">
        <v>49</v>
      </c>
      <c r="I76" s="86"/>
      <c r="J76" s="86"/>
    </row>
    <row r="77" spans="1:10" s="13" customFormat="1" ht="15" customHeight="1">
      <c r="A77" s="87" t="s">
        <v>2</v>
      </c>
      <c r="B77" s="36" t="s">
        <v>10</v>
      </c>
      <c r="C77" s="85"/>
      <c r="D77" s="226" t="s">
        <v>2</v>
      </c>
      <c r="E77" s="226"/>
      <c r="F77" s="31" t="s">
        <v>10</v>
      </c>
      <c r="G77" s="10"/>
      <c r="H77" s="226" t="s">
        <v>2</v>
      </c>
      <c r="I77" s="226"/>
      <c r="J77" s="31" t="s">
        <v>10</v>
      </c>
    </row>
    <row r="78" spans="1:10" s="13" customFormat="1" ht="15" customHeight="1">
      <c r="A78" s="88" t="s">
        <v>143</v>
      </c>
      <c r="B78" s="89">
        <f>+G53</f>
        <v>121759</v>
      </c>
      <c r="C78" s="85"/>
      <c r="D78" s="235" t="s">
        <v>16</v>
      </c>
      <c r="E78" s="235"/>
      <c r="F78" s="71">
        <f>+B88</f>
        <v>61646.84273862836</v>
      </c>
      <c r="G78" s="116"/>
      <c r="H78" s="224" t="s">
        <v>75</v>
      </c>
      <c r="I78" s="224"/>
      <c r="J78" s="55">
        <f>+B88</f>
        <v>61646.84273862836</v>
      </c>
    </row>
    <row r="79" spans="1:10" s="13" customFormat="1" ht="15" customHeight="1">
      <c r="A79" s="21" t="s">
        <v>186</v>
      </c>
      <c r="B79" s="22"/>
      <c r="C79" s="85"/>
      <c r="D79" s="236" t="s">
        <v>66</v>
      </c>
      <c r="E79" s="237"/>
      <c r="F79" s="108">
        <f>+B91*C14</f>
        <v>89503.32299999999</v>
      </c>
      <c r="G79" s="116"/>
      <c r="H79" s="238" t="s">
        <v>201</v>
      </c>
      <c r="I79" s="239"/>
      <c r="J79" s="203">
        <f>+D43</f>
        <v>15956</v>
      </c>
    </row>
    <row r="80" spans="1:11" ht="15" customHeight="1">
      <c r="A80" s="23" t="s">
        <v>14</v>
      </c>
      <c r="B80" s="24">
        <f>+H61</f>
        <v>31777.3</v>
      </c>
      <c r="C80" s="85"/>
      <c r="D80" s="228" t="s">
        <v>67</v>
      </c>
      <c r="E80" s="229"/>
      <c r="F80" s="278">
        <f>+G14*B14+D72</f>
        <v>10017.600837536616</v>
      </c>
      <c r="G80" s="116"/>
      <c r="H80" s="225" t="s">
        <v>202</v>
      </c>
      <c r="I80" s="226"/>
      <c r="J80" s="48">
        <f>+J78-J79</f>
        <v>45690.84273862836</v>
      </c>
      <c r="K80" s="13"/>
    </row>
    <row r="81" spans="1:11" ht="15">
      <c r="A81" s="90" t="s">
        <v>19</v>
      </c>
      <c r="B81" s="40">
        <f>+H53</f>
        <v>4950</v>
      </c>
      <c r="C81" s="85"/>
      <c r="D81" s="230" t="s">
        <v>68</v>
      </c>
      <c r="E81" s="231"/>
      <c r="F81" s="110">
        <f>+C8*F14</f>
        <v>7170</v>
      </c>
      <c r="G81" s="116"/>
      <c r="H81" s="232" t="s">
        <v>72</v>
      </c>
      <c r="I81" s="233"/>
      <c r="J81" s="46">
        <f>+B43</f>
        <v>5500</v>
      </c>
      <c r="K81" s="13"/>
    </row>
    <row r="82" spans="1:11" s="5" customFormat="1" ht="15">
      <c r="A82" s="123" t="s">
        <v>15</v>
      </c>
      <c r="B82" s="95">
        <f>SUM(B78:B81)</f>
        <v>158486.3</v>
      </c>
      <c r="C82" s="85"/>
      <c r="D82" s="222" t="s">
        <v>69</v>
      </c>
      <c r="E82" s="223"/>
      <c r="F82" s="267">
        <f>+F78-SUM(F79:F81)</f>
        <v>-45044.08109890825</v>
      </c>
      <c r="G82" s="58"/>
      <c r="H82" s="232" t="s">
        <v>17</v>
      </c>
      <c r="I82" s="233"/>
      <c r="J82" s="46">
        <f>+C43</f>
        <v>6420</v>
      </c>
      <c r="K82" s="13"/>
    </row>
    <row r="83" spans="1:11" s="5" customFormat="1" ht="15">
      <c r="A83" s="134" t="s">
        <v>61</v>
      </c>
      <c r="B83" s="93">
        <f>+K33</f>
        <v>48832</v>
      </c>
      <c r="C83" s="85"/>
      <c r="D83" s="222" t="s">
        <v>70</v>
      </c>
      <c r="E83" s="223"/>
      <c r="F83" s="119">
        <f>F78/SUM(F79:F81)</f>
        <v>0.5778077508495565</v>
      </c>
      <c r="G83" s="117"/>
      <c r="H83" s="225" t="s">
        <v>89</v>
      </c>
      <c r="I83" s="226"/>
      <c r="J83" s="48">
        <f>+J80+J81+J82</f>
        <v>57610.84273862836</v>
      </c>
      <c r="K83" s="13"/>
    </row>
    <row r="84" spans="1:10" ht="15" customHeight="1">
      <c r="A84" s="135" t="s">
        <v>187</v>
      </c>
      <c r="B84" s="265">
        <f>+C66+C72</f>
        <v>28333.333333333332</v>
      </c>
      <c r="C84" s="10"/>
      <c r="D84" s="10"/>
      <c r="G84" s="3"/>
      <c r="H84" s="218" t="s">
        <v>18</v>
      </c>
      <c r="I84" s="219"/>
      <c r="J84" s="46">
        <f>+E43</f>
        <v>32542</v>
      </c>
    </row>
    <row r="85" spans="1:10" ht="15" customHeight="1">
      <c r="A85" s="135" t="s">
        <v>188</v>
      </c>
      <c r="B85" s="265">
        <f>+D66</f>
        <v>6224.123928038294</v>
      </c>
      <c r="C85" s="10"/>
      <c r="D85" s="70" t="s">
        <v>88</v>
      </c>
      <c r="E85" s="10"/>
      <c r="F85" s="25"/>
      <c r="G85" s="25"/>
      <c r="H85" s="216" t="s">
        <v>207</v>
      </c>
      <c r="I85" s="217"/>
      <c r="J85" s="121">
        <f>+J83-J84</f>
        <v>25068.84273862836</v>
      </c>
    </row>
    <row r="86" spans="1:11" ht="15" customHeight="1">
      <c r="A86" s="135" t="s">
        <v>189</v>
      </c>
      <c r="B86" s="265">
        <f>+E67+E74</f>
        <v>10700</v>
      </c>
      <c r="C86" s="91"/>
      <c r="D86" s="224" t="s">
        <v>85</v>
      </c>
      <c r="E86" s="224"/>
      <c r="F86" s="114">
        <f>+F78</f>
        <v>61646.84273862836</v>
      </c>
      <c r="G86" s="25"/>
      <c r="H86" s="227"/>
      <c r="I86" s="227"/>
      <c r="K86" s="5"/>
    </row>
    <row r="87" spans="1:11" ht="15" customHeight="1">
      <c r="A87" s="133" t="s">
        <v>190</v>
      </c>
      <c r="B87" s="266">
        <f>+E68</f>
        <v>2750</v>
      </c>
      <c r="C87" s="10"/>
      <c r="D87" s="218" t="s">
        <v>86</v>
      </c>
      <c r="E87" s="219"/>
      <c r="F87" s="279">
        <f>+C33+D33+B84</f>
        <v>50389.33333333333</v>
      </c>
      <c r="G87" s="25"/>
      <c r="H87" s="70" t="s">
        <v>81</v>
      </c>
      <c r="I87" s="20"/>
      <c r="J87" s="5"/>
      <c r="K87" s="5"/>
    </row>
    <row r="88" spans="1:11" ht="15">
      <c r="A88" s="97" t="s">
        <v>63</v>
      </c>
      <c r="B88" s="95">
        <f>+B82-SUM(B83:B87)</f>
        <v>61646.84273862836</v>
      </c>
      <c r="C88" s="10"/>
      <c r="D88" s="222" t="s">
        <v>87</v>
      </c>
      <c r="E88" s="223"/>
      <c r="F88" s="120">
        <f>+F86+F87</f>
        <v>112036.17607196169</v>
      </c>
      <c r="G88" s="25"/>
      <c r="H88" s="224" t="s">
        <v>77</v>
      </c>
      <c r="I88" s="224"/>
      <c r="J88" s="112">
        <f>+J85</f>
        <v>25068.84273862836</v>
      </c>
      <c r="K88" s="5"/>
    </row>
    <row r="89" spans="1:11" ht="15" customHeight="1">
      <c r="A89" s="92" t="s">
        <v>62</v>
      </c>
      <c r="B89" s="93">
        <f>+G55+H55</f>
        <v>4589.914</v>
      </c>
      <c r="C89" s="10"/>
      <c r="D89" s="10"/>
      <c r="E89" s="10"/>
      <c r="F89" s="10"/>
      <c r="G89" s="25"/>
      <c r="H89" s="218" t="s">
        <v>78</v>
      </c>
      <c r="I89" s="219"/>
      <c r="J89" s="281">
        <f>+D66</f>
        <v>6224.123928038294</v>
      </c>
      <c r="K89" s="5"/>
    </row>
    <row r="90" spans="1:11" ht="15">
      <c r="A90" s="94" t="s">
        <v>177</v>
      </c>
      <c r="B90" s="40">
        <f>+B89*0.3</f>
        <v>1376.9741999999999</v>
      </c>
      <c r="C90" s="10"/>
      <c r="D90" s="10"/>
      <c r="E90" s="10"/>
      <c r="F90" s="10"/>
      <c r="G90" s="25"/>
      <c r="H90" s="216" t="s">
        <v>82</v>
      </c>
      <c r="I90" s="217"/>
      <c r="J90" s="122">
        <f>+J88+J89</f>
        <v>31292.966666666653</v>
      </c>
      <c r="K90" s="5"/>
    </row>
    <row r="91" spans="1:11" ht="15">
      <c r="A91" s="98" t="s">
        <v>64</v>
      </c>
      <c r="B91" s="93">
        <f>+B89+B90</f>
        <v>5966.888199999999</v>
      </c>
      <c r="C91" s="10"/>
      <c r="D91" s="10"/>
      <c r="E91" s="10"/>
      <c r="F91" s="10"/>
      <c r="G91" s="25"/>
      <c r="H91" s="218" t="s">
        <v>79</v>
      </c>
      <c r="I91" s="219"/>
      <c r="J91" s="113">
        <f>+C33</f>
        <v>12520</v>
      </c>
      <c r="K91" s="5"/>
    </row>
    <row r="92" spans="1:11" ht="15">
      <c r="A92" s="97" t="s">
        <v>65</v>
      </c>
      <c r="B92" s="96">
        <f>+B88/B91</f>
        <v>10.33148949206529</v>
      </c>
      <c r="C92" s="10"/>
      <c r="D92" s="10"/>
      <c r="E92" s="10"/>
      <c r="F92" s="10"/>
      <c r="G92" s="25"/>
      <c r="H92" s="216" t="s">
        <v>83</v>
      </c>
      <c r="I92" s="217"/>
      <c r="J92" s="122">
        <f>+J90+J91</f>
        <v>43812.96666666665</v>
      </c>
      <c r="K92" s="5"/>
    </row>
    <row r="93" spans="1:11" ht="15">
      <c r="A93" s="83"/>
      <c r="B93" s="10"/>
      <c r="C93" s="10"/>
      <c r="D93" s="10"/>
      <c r="E93" s="10"/>
      <c r="F93" s="10"/>
      <c r="G93" s="25"/>
      <c r="H93" s="218" t="s">
        <v>80</v>
      </c>
      <c r="I93" s="219"/>
      <c r="J93" s="113">
        <f>+D33</f>
        <v>9536</v>
      </c>
      <c r="K93" s="5"/>
    </row>
    <row r="94" spans="1:11" ht="15.75" customHeight="1">
      <c r="A94" s="201" t="s">
        <v>191</v>
      </c>
      <c r="B94" s="10"/>
      <c r="H94" s="216" t="s">
        <v>84</v>
      </c>
      <c r="I94" s="217"/>
      <c r="J94" s="122">
        <f>+J92+J93</f>
        <v>53348.96666666665</v>
      </c>
      <c r="K94" s="5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10" ht="12.75">
      <c r="A98" s="6"/>
      <c r="B98" s="6"/>
      <c r="C98" s="6"/>
      <c r="D98" s="6"/>
      <c r="E98" s="6"/>
      <c r="F98" s="6"/>
      <c r="G98" s="7"/>
      <c r="H98" s="6"/>
      <c r="I98" s="6"/>
      <c r="J98" s="6"/>
    </row>
    <row r="99" ht="15">
      <c r="A99" s="210" t="s">
        <v>194</v>
      </c>
    </row>
    <row r="100" spans="1:11" ht="30">
      <c r="A100" s="181" t="s">
        <v>145</v>
      </c>
      <c r="B100" s="220" t="s">
        <v>146</v>
      </c>
      <c r="C100" s="220"/>
      <c r="D100" s="211" t="s">
        <v>147</v>
      </c>
      <c r="E100" s="211" t="s">
        <v>148</v>
      </c>
      <c r="H100" s="5"/>
      <c r="I100" s="5"/>
      <c r="J100" s="5"/>
      <c r="K100" s="5"/>
    </row>
    <row r="101" spans="1:11" ht="15">
      <c r="A101" s="12" t="s">
        <v>149</v>
      </c>
      <c r="B101" s="221" t="s">
        <v>150</v>
      </c>
      <c r="C101" s="221"/>
      <c r="D101" s="205">
        <v>10</v>
      </c>
      <c r="E101" s="183">
        <f>(2.1*H8+65)*D101</f>
        <v>3338</v>
      </c>
      <c r="F101" s="204" t="s">
        <v>192</v>
      </c>
      <c r="H101" s="5"/>
      <c r="I101" s="5"/>
      <c r="J101" s="5"/>
      <c r="K101" s="5"/>
    </row>
    <row r="102" spans="1:5" ht="15">
      <c r="A102" s="14" t="s">
        <v>151</v>
      </c>
      <c r="B102" s="212" t="s">
        <v>152</v>
      </c>
      <c r="C102" s="212"/>
      <c r="D102" s="206">
        <v>20</v>
      </c>
      <c r="E102" s="184">
        <f>(0.38*H8+50)*D102</f>
        <v>1972.8</v>
      </c>
    </row>
    <row r="103" spans="1:5" ht="15">
      <c r="A103" s="14" t="s">
        <v>153</v>
      </c>
      <c r="B103" s="212" t="s">
        <v>154</v>
      </c>
      <c r="C103" s="212"/>
      <c r="D103" s="206">
        <v>10</v>
      </c>
      <c r="E103" s="184">
        <f>(0.3*H8+35)*D103</f>
        <v>734</v>
      </c>
    </row>
    <row r="104" spans="1:5" ht="15">
      <c r="A104" s="14" t="s">
        <v>155</v>
      </c>
      <c r="B104" s="212" t="s">
        <v>156</v>
      </c>
      <c r="C104" s="212"/>
      <c r="D104" s="206">
        <v>10</v>
      </c>
      <c r="E104" s="184">
        <f>(0.24*H8+25)*D104</f>
        <v>557.2</v>
      </c>
    </row>
    <row r="105" spans="1:5" ht="15">
      <c r="A105" s="14" t="s">
        <v>157</v>
      </c>
      <c r="B105" s="212" t="s">
        <v>158</v>
      </c>
      <c r="C105" s="212"/>
      <c r="D105" s="206">
        <v>10</v>
      </c>
      <c r="E105" s="184">
        <f>(0.2*H8+20)*D105</f>
        <v>456</v>
      </c>
    </row>
    <row r="106" spans="1:5" ht="15">
      <c r="A106" s="15" t="s">
        <v>159</v>
      </c>
      <c r="B106" s="213" t="s">
        <v>160</v>
      </c>
      <c r="C106" s="213"/>
      <c r="D106" s="207">
        <v>10</v>
      </c>
      <c r="E106" s="185">
        <f>(0.16*H8+16)*D106</f>
        <v>364.80000000000007</v>
      </c>
    </row>
    <row r="107" spans="1:5" ht="15">
      <c r="A107" s="186" t="s">
        <v>161</v>
      </c>
      <c r="B107" s="214"/>
      <c r="C107" s="215"/>
      <c r="D107" s="208">
        <f>SUM(D101:D106)</f>
        <v>70</v>
      </c>
      <c r="E107" s="187">
        <f>SUM(E101:E106)</f>
        <v>7422.8</v>
      </c>
    </row>
  </sheetData>
  <sheetProtection/>
  <mergeCells count="38">
    <mergeCell ref="B107:C107"/>
    <mergeCell ref="B101:C101"/>
    <mergeCell ref="B102:C102"/>
    <mergeCell ref="B103:C103"/>
    <mergeCell ref="B104:C104"/>
    <mergeCell ref="B105:C105"/>
    <mergeCell ref="B106:C106"/>
    <mergeCell ref="H90:I90"/>
    <mergeCell ref="H91:I91"/>
    <mergeCell ref="H92:I92"/>
    <mergeCell ref="H93:I93"/>
    <mergeCell ref="H94:I94"/>
    <mergeCell ref="B100:C100"/>
    <mergeCell ref="D86:E86"/>
    <mergeCell ref="H86:I86"/>
    <mergeCell ref="D87:E87"/>
    <mergeCell ref="D88:E88"/>
    <mergeCell ref="H88:I88"/>
    <mergeCell ref="H89:I89"/>
    <mergeCell ref="D82:E82"/>
    <mergeCell ref="H82:I82"/>
    <mergeCell ref="D83:E83"/>
    <mergeCell ref="H83:I83"/>
    <mergeCell ref="H84:I84"/>
    <mergeCell ref="H85:I85"/>
    <mergeCell ref="D79:E79"/>
    <mergeCell ref="H79:I79"/>
    <mergeCell ref="D80:E80"/>
    <mergeCell ref="H80:I80"/>
    <mergeCell ref="D81:E81"/>
    <mergeCell ref="H81:I81"/>
    <mergeCell ref="A3:J3"/>
    <mergeCell ref="D37:D38"/>
    <mergeCell ref="G39:I39"/>
    <mergeCell ref="D77:E77"/>
    <mergeCell ref="H77:I77"/>
    <mergeCell ref="D78:E78"/>
    <mergeCell ref="H78:I7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&amp;LBWL in der ÖLW&amp;RLeopold Kirner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130" zoomScaleNormal="130" zoomScalePageLayoutView="0" workbookViewId="0" topLeftCell="A1">
      <selection activeCell="B51" sqref="B51:B57"/>
    </sheetView>
  </sheetViews>
  <sheetFormatPr defaultColWidth="11.421875" defaultRowHeight="12.75"/>
  <cols>
    <col min="1" max="1" width="26.28125" style="1" customWidth="1"/>
    <col min="2" max="4" width="11.421875" style="1" customWidth="1"/>
    <col min="5" max="5" width="11.421875" style="128" customWidth="1"/>
    <col min="6" max="6" width="11.421875" style="1" customWidth="1"/>
    <col min="7" max="7" width="32.00390625" style="1" customWidth="1"/>
    <col min="8" max="8" width="14.140625" style="1" customWidth="1"/>
    <col min="9" max="9" width="33.28125" style="1" customWidth="1"/>
    <col min="10" max="10" width="12.28125" style="1" customWidth="1"/>
    <col min="11" max="16384" width="11.421875" style="1" customWidth="1"/>
  </cols>
  <sheetData>
    <row r="1" ht="26.25">
      <c r="A1" s="148" t="s">
        <v>112</v>
      </c>
    </row>
    <row r="3" ht="12.75">
      <c r="A3" s="209" t="s">
        <v>193</v>
      </c>
    </row>
    <row r="5" spans="1:5" ht="15.75">
      <c r="A5" s="100" t="s">
        <v>60</v>
      </c>
      <c r="B5" s="10"/>
      <c r="C5" s="169"/>
      <c r="D5" s="169"/>
      <c r="E5" s="170"/>
    </row>
    <row r="6" spans="1:10" ht="15">
      <c r="A6" s="87" t="s">
        <v>2</v>
      </c>
      <c r="B6" s="36" t="s">
        <v>109</v>
      </c>
      <c r="C6" s="36" t="s">
        <v>111</v>
      </c>
      <c r="D6" s="36" t="s">
        <v>110</v>
      </c>
      <c r="E6" s="36" t="s">
        <v>126</v>
      </c>
      <c r="G6" s="245" t="s">
        <v>118</v>
      </c>
      <c r="H6" s="245"/>
      <c r="I6" s="245"/>
      <c r="J6" s="245"/>
    </row>
    <row r="7" spans="1:10" ht="15">
      <c r="A7" s="88" t="s">
        <v>143</v>
      </c>
      <c r="B7" s="150"/>
      <c r="C7" s="150"/>
      <c r="D7" s="150"/>
      <c r="E7" s="150"/>
      <c r="G7" s="246" t="s">
        <v>113</v>
      </c>
      <c r="H7" s="247"/>
      <c r="I7" s="246" t="s">
        <v>114</v>
      </c>
      <c r="J7" s="247"/>
    </row>
    <row r="8" spans="1:10" ht="15">
      <c r="A8" s="21" t="s">
        <v>20</v>
      </c>
      <c r="B8" s="151"/>
      <c r="C8" s="151"/>
      <c r="D8" s="151"/>
      <c r="E8" s="151"/>
      <c r="G8" s="165"/>
      <c r="H8" s="160"/>
      <c r="I8" s="159"/>
      <c r="J8" s="160"/>
    </row>
    <row r="9" spans="1:10" ht="15">
      <c r="A9" s="23" t="s">
        <v>14</v>
      </c>
      <c r="B9" s="152"/>
      <c r="C9" s="152"/>
      <c r="D9" s="152"/>
      <c r="E9" s="152"/>
      <c r="G9" s="165"/>
      <c r="H9" s="160"/>
      <c r="I9" s="159"/>
      <c r="J9" s="160"/>
    </row>
    <row r="10" spans="1:10" ht="15">
      <c r="A10" s="90" t="s">
        <v>19</v>
      </c>
      <c r="B10" s="153"/>
      <c r="C10" s="153"/>
      <c r="D10" s="153"/>
      <c r="E10" s="153"/>
      <c r="G10" s="165"/>
      <c r="H10" s="160"/>
      <c r="I10" s="159"/>
      <c r="J10" s="160"/>
    </row>
    <row r="11" spans="1:10" ht="15">
      <c r="A11" s="123" t="s">
        <v>15</v>
      </c>
      <c r="B11" s="154"/>
      <c r="C11" s="154"/>
      <c r="D11" s="154"/>
      <c r="E11" s="154"/>
      <c r="G11" s="165"/>
      <c r="H11" s="160"/>
      <c r="I11" s="159"/>
      <c r="J11" s="160"/>
    </row>
    <row r="12" spans="1:12" ht="15">
      <c r="A12" s="134" t="s">
        <v>61</v>
      </c>
      <c r="B12" s="155"/>
      <c r="C12" s="155"/>
      <c r="D12" s="155"/>
      <c r="E12" s="155"/>
      <c r="G12" s="165"/>
      <c r="H12" s="160"/>
      <c r="I12" s="159"/>
      <c r="J12" s="160"/>
      <c r="L12" s="158"/>
    </row>
    <row r="13" spans="1:10" ht="15">
      <c r="A13" s="135" t="s">
        <v>105</v>
      </c>
      <c r="B13" s="156"/>
      <c r="C13" s="156"/>
      <c r="D13" s="156"/>
      <c r="E13" s="156"/>
      <c r="F13" s="158"/>
      <c r="G13" s="166"/>
      <c r="H13" s="160"/>
      <c r="I13" s="159"/>
      <c r="J13" s="160"/>
    </row>
    <row r="14" spans="1:10" ht="15">
      <c r="A14" s="135" t="s">
        <v>106</v>
      </c>
      <c r="B14" s="156"/>
      <c r="C14" s="156"/>
      <c r="D14" s="156"/>
      <c r="E14" s="156"/>
      <c r="F14" s="158"/>
      <c r="G14" s="166"/>
      <c r="H14" s="160"/>
      <c r="I14" s="159"/>
      <c r="J14" s="160"/>
    </row>
    <row r="15" spans="1:10" ht="15">
      <c r="A15" s="135" t="s">
        <v>107</v>
      </c>
      <c r="B15" s="156"/>
      <c r="C15" s="156"/>
      <c r="D15" s="156"/>
      <c r="E15" s="156"/>
      <c r="F15" s="158"/>
      <c r="G15" s="166"/>
      <c r="H15" s="160"/>
      <c r="I15" s="159"/>
      <c r="J15" s="160"/>
    </row>
    <row r="16" spans="1:10" ht="15">
      <c r="A16" s="133" t="s">
        <v>108</v>
      </c>
      <c r="B16" s="153"/>
      <c r="C16" s="153"/>
      <c r="D16" s="153"/>
      <c r="E16" s="153"/>
      <c r="G16" s="166"/>
      <c r="H16" s="160"/>
      <c r="I16" s="159"/>
      <c r="J16" s="160"/>
    </row>
    <row r="17" spans="1:10" ht="15">
      <c r="A17" s="97" t="s">
        <v>63</v>
      </c>
      <c r="B17" s="154"/>
      <c r="C17" s="154"/>
      <c r="D17" s="154"/>
      <c r="E17" s="154"/>
      <c r="F17" s="158"/>
      <c r="G17" s="161" t="s">
        <v>115</v>
      </c>
      <c r="H17" s="162"/>
      <c r="I17" s="161" t="s">
        <v>116</v>
      </c>
      <c r="J17" s="160"/>
    </row>
    <row r="18" spans="1:10" ht="19.5" customHeight="1">
      <c r="A18" s="92" t="s">
        <v>62</v>
      </c>
      <c r="B18" s="155"/>
      <c r="C18" s="155"/>
      <c r="D18" s="155"/>
      <c r="E18" s="155"/>
      <c r="G18" s="159"/>
      <c r="H18" s="160"/>
      <c r="I18" s="159"/>
      <c r="J18" s="160"/>
    </row>
    <row r="19" spans="1:10" ht="15">
      <c r="A19" s="94" t="s">
        <v>90</v>
      </c>
      <c r="B19" s="153"/>
      <c r="C19" s="153"/>
      <c r="D19" s="153"/>
      <c r="E19" s="153"/>
      <c r="G19" s="159"/>
      <c r="H19" s="160"/>
      <c r="I19" s="159"/>
      <c r="J19" s="160"/>
    </row>
    <row r="20" spans="1:10" ht="15">
      <c r="A20" s="98" t="s">
        <v>64</v>
      </c>
      <c r="B20" s="155"/>
      <c r="C20" s="155"/>
      <c r="D20" s="155"/>
      <c r="E20" s="155"/>
      <c r="G20" s="161" t="s">
        <v>1</v>
      </c>
      <c r="H20" s="163">
        <f>SUM(H8:H19)</f>
        <v>0</v>
      </c>
      <c r="I20" s="161" t="s">
        <v>1</v>
      </c>
      <c r="J20" s="163">
        <f>SUM(J8:J19)</f>
        <v>0</v>
      </c>
    </row>
    <row r="21" spans="1:10" ht="15">
      <c r="A21" s="97" t="s">
        <v>65</v>
      </c>
      <c r="B21" s="149"/>
      <c r="C21" s="149"/>
      <c r="D21" s="149"/>
      <c r="E21" s="149"/>
      <c r="G21" s="248" t="s">
        <v>117</v>
      </c>
      <c r="H21" s="248"/>
      <c r="I21" s="249"/>
      <c r="J21" s="164">
        <f>+J20-H20</f>
        <v>0</v>
      </c>
    </row>
    <row r="22" spans="5:10" ht="15">
      <c r="E22" s="1"/>
      <c r="G22" s="248" t="s">
        <v>119</v>
      </c>
      <c r="H22" s="248"/>
      <c r="I22" s="249"/>
      <c r="J22" s="164">
        <f>+J21+H14+H15</f>
        <v>0</v>
      </c>
    </row>
    <row r="23" spans="1:8" ht="15.75">
      <c r="A23" s="100" t="s">
        <v>71</v>
      </c>
      <c r="B23" s="86"/>
      <c r="C23" s="86"/>
      <c r="D23" s="86"/>
      <c r="E23" s="86"/>
      <c r="H23" s="157"/>
    </row>
    <row r="24" spans="1:5" ht="15">
      <c r="A24" s="136" t="s">
        <v>2</v>
      </c>
      <c r="B24" s="31" t="str">
        <f>+B6</f>
        <v>IST</v>
      </c>
      <c r="C24" s="31" t="str">
        <f>+C6</f>
        <v>PLAN I</v>
      </c>
      <c r="D24" s="31" t="str">
        <f>+D6</f>
        <v>PLAN II</v>
      </c>
      <c r="E24" s="31" t="str">
        <f>+E6</f>
        <v>PLAN III</v>
      </c>
    </row>
    <row r="25" spans="1:5" ht="15">
      <c r="A25" s="11" t="s">
        <v>16</v>
      </c>
      <c r="B25" s="71"/>
      <c r="C25" s="71"/>
      <c r="D25" s="71"/>
      <c r="E25" s="71"/>
    </row>
    <row r="26" spans="1:5" ht="15">
      <c r="A26" s="137" t="s">
        <v>66</v>
      </c>
      <c r="B26" s="108"/>
      <c r="C26" s="108"/>
      <c r="D26" s="108"/>
      <c r="E26" s="108"/>
    </row>
    <row r="27" spans="1:5" ht="15">
      <c r="A27" s="138" t="s">
        <v>67</v>
      </c>
      <c r="B27" s="109"/>
      <c r="C27" s="109"/>
      <c r="D27" s="109"/>
      <c r="E27" s="109"/>
    </row>
    <row r="28" spans="1:5" ht="15">
      <c r="A28" s="139" t="s">
        <v>68</v>
      </c>
      <c r="B28" s="110"/>
      <c r="C28" s="110"/>
      <c r="D28" s="110"/>
      <c r="E28" s="110"/>
    </row>
    <row r="29" spans="1:6" ht="15">
      <c r="A29" s="140" t="s">
        <v>69</v>
      </c>
      <c r="B29" s="118"/>
      <c r="C29" s="118"/>
      <c r="D29" s="118"/>
      <c r="E29" s="118"/>
      <c r="F29" s="158"/>
    </row>
    <row r="30" spans="1:5" ht="15">
      <c r="A30" s="140" t="s">
        <v>70</v>
      </c>
      <c r="B30" s="119"/>
      <c r="C30" s="119"/>
      <c r="D30" s="119"/>
      <c r="E30" s="119"/>
    </row>
    <row r="31" spans="1:5" ht="12.75">
      <c r="A31" s="10"/>
      <c r="B31" s="3"/>
      <c r="C31" s="3"/>
      <c r="D31" s="3"/>
      <c r="E31" s="3"/>
    </row>
    <row r="32" spans="1:5" ht="15.75">
      <c r="A32" s="70" t="s">
        <v>88</v>
      </c>
      <c r="B32" s="25"/>
      <c r="C32" s="25"/>
      <c r="D32" s="25"/>
      <c r="E32" s="25"/>
    </row>
    <row r="33" spans="1:5" ht="15">
      <c r="A33" s="136" t="s">
        <v>2</v>
      </c>
      <c r="B33" s="31" t="str">
        <f>+B24</f>
        <v>IST</v>
      </c>
      <c r="C33" s="31" t="str">
        <f>+C24</f>
        <v>PLAN I</v>
      </c>
      <c r="D33" s="31" t="str">
        <f>+D24</f>
        <v>PLAN II</v>
      </c>
      <c r="E33" s="31" t="str">
        <f>+E24</f>
        <v>PLAN III</v>
      </c>
    </row>
    <row r="34" spans="1:5" ht="15">
      <c r="A34" s="141" t="s">
        <v>85</v>
      </c>
      <c r="B34" s="114"/>
      <c r="C34" s="114"/>
      <c r="D34" s="114"/>
      <c r="E34" s="114"/>
    </row>
    <row r="35" spans="1:5" ht="15">
      <c r="A35" s="142" t="s">
        <v>86</v>
      </c>
      <c r="B35" s="115"/>
      <c r="C35" s="115"/>
      <c r="D35" s="115"/>
      <c r="E35" s="115"/>
    </row>
    <row r="36" spans="1:5" ht="15">
      <c r="A36" s="140" t="s">
        <v>87</v>
      </c>
      <c r="B36" s="120"/>
      <c r="C36" s="120"/>
      <c r="D36" s="120"/>
      <c r="E36" s="120"/>
    </row>
    <row r="37" ht="12.75">
      <c r="E37" s="1"/>
    </row>
    <row r="38" spans="1:5" ht="15.75">
      <c r="A38" s="100" t="s">
        <v>49</v>
      </c>
      <c r="B38" s="86"/>
      <c r="C38" s="86"/>
      <c r="D38" s="86"/>
      <c r="E38" s="86"/>
    </row>
    <row r="39" spans="1:5" ht="15">
      <c r="A39" s="136" t="s">
        <v>2</v>
      </c>
      <c r="B39" s="31" t="str">
        <f>+B6</f>
        <v>IST</v>
      </c>
      <c r="C39" s="31" t="str">
        <f>+C6</f>
        <v>PLAN I</v>
      </c>
      <c r="D39" s="31" t="str">
        <f>+D6</f>
        <v>PLAN II</v>
      </c>
      <c r="E39" s="31" t="str">
        <f>+E6</f>
        <v>PLAN III</v>
      </c>
    </row>
    <row r="40" spans="1:5" ht="15">
      <c r="A40" s="141" t="s">
        <v>75</v>
      </c>
      <c r="B40" s="55"/>
      <c r="C40" s="55"/>
      <c r="D40" s="55"/>
      <c r="E40" s="55"/>
    </row>
    <row r="41" spans="1:5" ht="15">
      <c r="A41" s="143" t="s">
        <v>73</v>
      </c>
      <c r="B41" s="47"/>
      <c r="C41" s="47"/>
      <c r="D41" s="47"/>
      <c r="E41" s="47"/>
    </row>
    <row r="42" spans="1:5" ht="15">
      <c r="A42" s="144" t="s">
        <v>74</v>
      </c>
      <c r="B42" s="48"/>
      <c r="C42" s="48"/>
      <c r="D42" s="48"/>
      <c r="E42" s="48"/>
    </row>
    <row r="43" spans="1:5" ht="15">
      <c r="A43" s="145" t="s">
        <v>72</v>
      </c>
      <c r="B43" s="46"/>
      <c r="C43" s="46"/>
      <c r="D43" s="46"/>
      <c r="E43" s="46"/>
    </row>
    <row r="44" spans="1:5" ht="15">
      <c r="A44" s="145" t="s">
        <v>17</v>
      </c>
      <c r="B44" s="46"/>
      <c r="C44" s="46"/>
      <c r="D44" s="46"/>
      <c r="E44" s="46"/>
    </row>
    <row r="45" spans="1:5" ht="15">
      <c r="A45" s="144" t="s">
        <v>89</v>
      </c>
      <c r="B45" s="48"/>
      <c r="C45" s="48"/>
      <c r="D45" s="48"/>
      <c r="E45" s="48"/>
    </row>
    <row r="46" spans="1:5" ht="15">
      <c r="A46" s="142" t="s">
        <v>18</v>
      </c>
      <c r="B46" s="46"/>
      <c r="C46" s="46"/>
      <c r="D46" s="46"/>
      <c r="E46" s="46"/>
    </row>
    <row r="47" spans="1:5" ht="15">
      <c r="A47" s="146" t="s">
        <v>76</v>
      </c>
      <c r="B47" s="121"/>
      <c r="C47" s="121"/>
      <c r="D47" s="121"/>
      <c r="E47" s="121"/>
    </row>
    <row r="48" spans="1:5" ht="12.75">
      <c r="A48" s="147"/>
      <c r="B48" s="3"/>
      <c r="C48" s="3"/>
      <c r="D48" s="3"/>
      <c r="E48" s="3"/>
    </row>
    <row r="49" spans="1:5" ht="15.75">
      <c r="A49" s="70" t="s">
        <v>81</v>
      </c>
      <c r="B49" s="5"/>
      <c r="C49" s="5"/>
      <c r="D49" s="5"/>
      <c r="E49" s="5"/>
    </row>
    <row r="50" spans="1:5" ht="15">
      <c r="A50" s="136" t="s">
        <v>2</v>
      </c>
      <c r="B50" s="31" t="str">
        <f>+B6</f>
        <v>IST</v>
      </c>
      <c r="C50" s="31" t="str">
        <f>+C6</f>
        <v>PLAN I</v>
      </c>
      <c r="D50" s="31" t="str">
        <f>+D6</f>
        <v>PLAN II</v>
      </c>
      <c r="E50" s="31" t="str">
        <f>+E6</f>
        <v>PLAN III</v>
      </c>
    </row>
    <row r="51" spans="1:5" ht="15">
      <c r="A51" s="141" t="s">
        <v>77</v>
      </c>
      <c r="B51" s="112"/>
      <c r="C51" s="112"/>
      <c r="D51" s="112"/>
      <c r="E51" s="112"/>
    </row>
    <row r="52" spans="1:5" ht="15">
      <c r="A52" s="142" t="s">
        <v>78</v>
      </c>
      <c r="B52" s="113"/>
      <c r="C52" s="113"/>
      <c r="D52" s="113"/>
      <c r="E52" s="113"/>
    </row>
    <row r="53" spans="1:5" ht="15">
      <c r="A53" s="146" t="s">
        <v>82</v>
      </c>
      <c r="B53" s="122"/>
      <c r="C53" s="122"/>
      <c r="D53" s="122"/>
      <c r="E53" s="122"/>
    </row>
    <row r="54" spans="1:5" ht="15">
      <c r="A54" s="142" t="s">
        <v>79</v>
      </c>
      <c r="B54" s="113"/>
      <c r="C54" s="113"/>
      <c r="D54" s="113"/>
      <c r="E54" s="113"/>
    </row>
    <row r="55" spans="1:5" ht="15">
      <c r="A55" s="146" t="s">
        <v>83</v>
      </c>
      <c r="B55" s="122"/>
      <c r="C55" s="122"/>
      <c r="D55" s="122"/>
      <c r="E55" s="122"/>
    </row>
    <row r="56" spans="1:5" ht="15">
      <c r="A56" s="142" t="s">
        <v>80</v>
      </c>
      <c r="B56" s="113"/>
      <c r="C56" s="113"/>
      <c r="D56" s="113"/>
      <c r="E56" s="113"/>
    </row>
    <row r="57" spans="1:5" ht="15">
      <c r="A57" s="146" t="s">
        <v>84</v>
      </c>
      <c r="B57" s="122"/>
      <c r="C57" s="122"/>
      <c r="D57" s="122"/>
      <c r="E57" s="122"/>
    </row>
    <row r="58" ht="12.75">
      <c r="E58" s="1"/>
    </row>
    <row r="59" spans="1:5" ht="15.75">
      <c r="A59" s="70" t="s">
        <v>120</v>
      </c>
      <c r="B59" s="5"/>
      <c r="C59" s="5"/>
      <c r="D59" s="5"/>
      <c r="E59" s="5"/>
    </row>
    <row r="60" spans="1:5" ht="15">
      <c r="A60" s="136" t="s">
        <v>2</v>
      </c>
      <c r="B60" s="31" t="str">
        <f>+B6</f>
        <v>IST</v>
      </c>
      <c r="C60" s="31" t="str">
        <f>+C6</f>
        <v>PLAN I</v>
      </c>
      <c r="D60" s="31" t="str">
        <f>+D6</f>
        <v>PLAN II</v>
      </c>
      <c r="E60" s="31" t="str">
        <f>+E6</f>
        <v>PLAN III</v>
      </c>
    </row>
    <row r="61" spans="1:5" ht="15">
      <c r="A61" s="141" t="s">
        <v>121</v>
      </c>
      <c r="B61" s="112">
        <f>+IST!B91</f>
        <v>4328.9402</v>
      </c>
      <c r="C61" s="112"/>
      <c r="D61" s="112"/>
      <c r="E61" s="112"/>
    </row>
    <row r="62" spans="1:5" ht="15">
      <c r="A62" s="167" t="s">
        <v>122</v>
      </c>
      <c r="B62" s="168"/>
      <c r="C62" s="168"/>
      <c r="D62" s="168"/>
      <c r="E62" s="168"/>
    </row>
  </sheetData>
  <sheetProtection/>
  <mergeCells count="5">
    <mergeCell ref="G6:J6"/>
    <mergeCell ref="G7:H7"/>
    <mergeCell ref="I7:J7"/>
    <mergeCell ref="G21:I21"/>
    <mergeCell ref="G22:I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f. Agrarwirtschaft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Leopold Kirner</cp:lastModifiedBy>
  <cp:lastPrinted>2017-01-04T08:23:35Z</cp:lastPrinted>
  <dcterms:created xsi:type="dcterms:W3CDTF">2008-02-01T07:50:27Z</dcterms:created>
  <dcterms:modified xsi:type="dcterms:W3CDTF">2020-11-19T15:29:56Z</dcterms:modified>
  <cp:category/>
  <cp:version/>
  <cp:contentType/>
  <cp:contentStatus/>
</cp:coreProperties>
</file>